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drowell\Dropbox (Anacapa Blue)\Anacapa Blue Team Folder\Plan Review\Enclosure Design Guide\"/>
    </mc:Choice>
  </mc:AlternateContent>
  <bookViews>
    <workbookView xWindow="0" yWindow="0" windowWidth="19530" windowHeight="6855"/>
  </bookViews>
  <sheets>
    <sheet name="Waste Generation Calculator" sheetId="2" r:id="rId1"/>
    <sheet name="Business Type Definitions" sheetId="5" r:id="rId2"/>
    <sheet name="Container Dimensions" sheetId="6" r:id="rId3"/>
    <sheet name="Lookup Lists" sheetId="4" r:id="rId4"/>
  </sheets>
  <externalReferences>
    <externalReference r:id="rId5"/>
  </externalReferences>
  <definedNames>
    <definedName name="all_containers">'Lookup Lists'!$B$3:$B$10</definedName>
    <definedName name="BUS_Types">'[1]old summary'!$A$4:$A$60</definedName>
    <definedName name="business_data">'Lookup Lists'!$B$18:$H$56</definedName>
    <definedName name="business_type">'Lookup Lists'!$B$18:$B$56</definedName>
    <definedName name="container">'Lookup Lists'!$B$3:$B$10</definedName>
    <definedName name="container_volumes">'Lookup Lists'!$B$3:$C$13</definedName>
    <definedName name="food_containers">'Lookup Lists'!$F$3:$F$6</definedName>
    <definedName name="generation_data">#REF!</definedName>
    <definedName name="_xlnm.Print_Area" localSheetId="1">'Business Type Definitions'!$B$2:$C$41</definedName>
    <definedName name="_xlnm.Print_Area" localSheetId="2">'Container Dimensions'!$B$2:$I$12</definedName>
    <definedName name="_xlnm.Print_Area" localSheetId="0">'Waste Generation Calculator'!$B$1:$K$53</definedName>
    <definedName name="_xlnm.Print_Titles" localSheetId="1">'Business Type Definitions'!$2:$2</definedName>
    <definedName name="unit_types">[1]!Table2[[#Headers],[Students/Seats]:[Business]]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 l="1"/>
  <c r="J39" i="2" s="1"/>
  <c r="F16" i="2"/>
  <c r="H16" i="2" s="1"/>
  <c r="F38" i="2"/>
  <c r="G38" i="2" s="1"/>
  <c r="F37" i="2"/>
  <c r="I37" i="2" s="1"/>
  <c r="F36" i="2"/>
  <c r="I36" i="2" s="1"/>
  <c r="F35" i="2"/>
  <c r="I35" i="2" s="1"/>
  <c r="F34" i="2"/>
  <c r="H34" i="2" s="1"/>
  <c r="F33" i="2"/>
  <c r="H33" i="2" s="1"/>
  <c r="F32" i="2"/>
  <c r="I32" i="2" s="1"/>
  <c r="F31" i="2"/>
  <c r="J31" i="2" s="1"/>
  <c r="F30" i="2"/>
  <c r="G30" i="2" s="1"/>
  <c r="F29" i="2"/>
  <c r="J35" i="2" l="1"/>
  <c r="I34" i="2"/>
  <c r="J34" i="2"/>
  <c r="I39" i="2"/>
  <c r="H39" i="2"/>
  <c r="H35" i="2"/>
  <c r="G39" i="2"/>
  <c r="C47" i="2"/>
  <c r="J37" i="2"/>
  <c r="H30" i="2"/>
  <c r="I33" i="2"/>
  <c r="H36" i="2"/>
  <c r="J36" i="2"/>
  <c r="G16" i="2"/>
  <c r="J16" i="2"/>
  <c r="I16" i="2"/>
  <c r="G35" i="2"/>
  <c r="H37" i="2"/>
  <c r="H29" i="2"/>
  <c r="J29" i="2"/>
  <c r="G34" i="2"/>
  <c r="H38" i="2"/>
  <c r="G36" i="2"/>
  <c r="I38" i="2"/>
  <c r="I30" i="2"/>
  <c r="G32" i="2"/>
  <c r="J33" i="2"/>
  <c r="G29" i="2"/>
  <c r="J30" i="2"/>
  <c r="H32" i="2"/>
  <c r="G37" i="2"/>
  <c r="J38" i="2"/>
  <c r="I29" i="2"/>
  <c r="G31" i="2"/>
  <c r="J32" i="2"/>
  <c r="H31" i="2"/>
  <c r="I31" i="2"/>
  <c r="G33" i="2"/>
  <c r="I42" i="2" l="1"/>
  <c r="I46" i="2" s="1"/>
  <c r="H42" i="2"/>
  <c r="H43" i="2" s="1"/>
  <c r="J42" i="2"/>
  <c r="J46" i="2" s="1"/>
  <c r="G42" i="2"/>
  <c r="H46" i="2" l="1"/>
  <c r="I43" i="2"/>
  <c r="J43" i="2"/>
  <c r="G43" i="2"/>
  <c r="G46" i="2"/>
  <c r="F7" i="2" l="1"/>
  <c r="F8" i="2"/>
  <c r="F9" i="2"/>
  <c r="F10" i="2"/>
  <c r="F11" i="2"/>
  <c r="F12" i="2"/>
  <c r="F13" i="2"/>
  <c r="F14" i="2"/>
  <c r="F15" i="2"/>
  <c r="F6" i="2"/>
  <c r="C24" i="2" l="1"/>
  <c r="G13" i="2"/>
  <c r="H13" i="2"/>
  <c r="I13" i="2"/>
  <c r="J13" i="2"/>
  <c r="I12" i="2"/>
  <c r="G12" i="2"/>
  <c r="J12" i="2"/>
  <c r="H12" i="2"/>
  <c r="G11" i="2"/>
  <c r="H11" i="2"/>
  <c r="J11" i="2"/>
  <c r="I11" i="2"/>
  <c r="J14" i="2"/>
  <c r="G14" i="2"/>
  <c r="H14" i="2"/>
  <c r="I14" i="2"/>
  <c r="G9" i="2"/>
  <c r="H9" i="2"/>
  <c r="I9" i="2"/>
  <c r="J9" i="2"/>
  <c r="J6" i="2"/>
  <c r="H6" i="2"/>
  <c r="I6" i="2"/>
  <c r="G6" i="2"/>
  <c r="G8" i="2"/>
  <c r="J8" i="2"/>
  <c r="H8" i="2"/>
  <c r="I8" i="2"/>
  <c r="G10" i="2"/>
  <c r="H10" i="2"/>
  <c r="I10" i="2"/>
  <c r="J10" i="2"/>
  <c r="G15" i="2"/>
  <c r="H15" i="2"/>
  <c r="J15" i="2"/>
  <c r="I15" i="2"/>
  <c r="G7" i="2"/>
  <c r="H7" i="2"/>
  <c r="J7" i="2"/>
  <c r="I7" i="2"/>
  <c r="G19" i="2" l="1"/>
  <c r="G23" i="2" s="1"/>
  <c r="I19" i="2"/>
  <c r="I23" i="2" s="1"/>
  <c r="J19" i="2"/>
  <c r="J23" i="2" s="1"/>
  <c r="H19" i="2"/>
  <c r="H23" i="2" s="1"/>
  <c r="G20" i="2" l="1"/>
  <c r="H20" i="2"/>
  <c r="J20" i="2"/>
  <c r="I20" i="2"/>
</calcChain>
</file>

<file path=xl/sharedStrings.xml><?xml version="1.0" encoding="utf-8"?>
<sst xmlns="http://schemas.openxmlformats.org/spreadsheetml/2006/main" count="285" uniqueCount="170">
  <si>
    <t>Waste Generation (yd3/unit)</t>
  </si>
  <si>
    <t>Unit</t>
  </si>
  <si>
    <t>Auto Repair</t>
  </si>
  <si>
    <t>Bank</t>
  </si>
  <si>
    <t>Bar</t>
  </si>
  <si>
    <t>Beauty &amp; Spa</t>
  </si>
  <si>
    <t>Building Materials</t>
  </si>
  <si>
    <t>Car Wash</t>
  </si>
  <si>
    <t>Caterer</t>
  </si>
  <si>
    <t>Coffee Shop</t>
  </si>
  <si>
    <t>Construction &amp; Landscaping</t>
  </si>
  <si>
    <t>Day Care/Preschool</t>
  </si>
  <si>
    <t>Drugstore</t>
  </si>
  <si>
    <t>Equipment Rental</t>
  </si>
  <si>
    <t>Fast Food</t>
  </si>
  <si>
    <t>Food Production</t>
  </si>
  <si>
    <t>Grocery Store</t>
  </si>
  <si>
    <t>Gym &amp; Fitness</t>
  </si>
  <si>
    <t>Homeless Shelter</t>
  </si>
  <si>
    <t>Hotel</t>
  </si>
  <si>
    <t>Industrial Supplies</t>
  </si>
  <si>
    <t>Laundromat</t>
  </si>
  <si>
    <t>Medical</t>
  </si>
  <si>
    <t>Nursing Home</t>
  </si>
  <si>
    <t>Residential with Dining</t>
  </si>
  <si>
    <t>Restaurant, full service</t>
  </si>
  <si>
    <t>Retail</t>
  </si>
  <si>
    <t>Self Storage</t>
  </si>
  <si>
    <t>Services</t>
  </si>
  <si>
    <t>Social Club</t>
  </si>
  <si>
    <t>Theater: movie</t>
  </si>
  <si>
    <t>Vehicle Dealers</t>
  </si>
  <si>
    <t>Veterinary</t>
  </si>
  <si>
    <t>Wholesalers/distributors</t>
  </si>
  <si>
    <t>Winery or Tasting</t>
  </si>
  <si>
    <t>Food</t>
  </si>
  <si>
    <t>Green</t>
  </si>
  <si>
    <t>Recycle</t>
  </si>
  <si>
    <t>Trash</t>
  </si>
  <si>
    <t>Recycling</t>
  </si>
  <si>
    <t>Convenience Store or Gas Station</t>
  </si>
  <si>
    <t>Industrial Manufacturing</t>
  </si>
  <si>
    <t>Office &amp; Higher Education</t>
  </si>
  <si>
    <t>35 gallon cart</t>
  </si>
  <si>
    <t>32 gallon can</t>
  </si>
  <si>
    <t>95 gallon cart</t>
  </si>
  <si>
    <r>
      <t>1.5 yd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 xml:space="preserve"> dumpster</t>
    </r>
  </si>
  <si>
    <r>
      <t>2 yd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 xml:space="preserve"> dumpster</t>
    </r>
  </si>
  <si>
    <r>
      <t>3 yd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 xml:space="preserve"> dumpster</t>
    </r>
  </si>
  <si>
    <r>
      <t>4 yd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 xml:space="preserve"> dumpster</t>
    </r>
  </si>
  <si>
    <t>Quantity</t>
  </si>
  <si>
    <t>Container Size</t>
  </si>
  <si>
    <t>Business Type</t>
  </si>
  <si>
    <t>Business Size</t>
  </si>
  <si>
    <t>Enclosure 1</t>
  </si>
  <si>
    <t>Students</t>
  </si>
  <si>
    <t>65 gallon cart</t>
  </si>
  <si>
    <t>food_containers</t>
  </si>
  <si>
    <t>all_Containers</t>
  </si>
  <si>
    <t>container_volumes</t>
  </si>
  <si>
    <t xml:space="preserve">gross ft2 </t>
  </si>
  <si>
    <t>business_type</t>
  </si>
  <si>
    <t>business_data</t>
  </si>
  <si>
    <t>Schools: K-12</t>
  </si>
  <si>
    <t>Enclosure 2</t>
  </si>
  <si>
    <t>Auto repair, painting, smog, oil change, tires, car stereo</t>
  </si>
  <si>
    <t>Savings and lending institutions</t>
  </si>
  <si>
    <t>Hair styling, barbers, tanning, manicurists, health spas, skin treatments</t>
  </si>
  <si>
    <t>Sellers of bulk material often with installation component: carpet, glass, tile, lumber, air conditioners, stone, doors, windows, hardware, window coverings, canvas</t>
  </si>
  <si>
    <t>Preparing food onsite and delivering it offsite</t>
  </si>
  <si>
    <t>Primarily serving coffee and tea, including some food</t>
  </si>
  <si>
    <t xml:space="preserve">Construction &amp; Landscaping </t>
  </si>
  <si>
    <t>Service yards of construction companies: landscaping and construction contractors, fencing, pool contractors, roofers, electricians, plumbers, painters, aggregate yards</t>
  </si>
  <si>
    <t>Mini marts with drinks and snacks, including those at gas stations</t>
  </si>
  <si>
    <t>Facilities for pre-kindergarten children</t>
  </si>
  <si>
    <t>Pharmacies, plus other goods. CVS, Rite Aid, etc.</t>
  </si>
  <si>
    <t>Vehicle, bicycle, party &amp; event, equipment , limo rental</t>
  </si>
  <si>
    <t>Food with disposal packaging and wrappings and no table service.  ie: to-go, ice cream, smoothies, burgers, etc.</t>
  </si>
  <si>
    <t>Fish market, butchers, produce suppliers, wholesale food and juice production</t>
  </si>
  <si>
    <t>Primarily selling food, with some perishable: Vons, Albertsons, Whole Foods, Lazy Acres, Trader Joes, smaller and specialty markets</t>
  </si>
  <si>
    <t>Gyms, dance studios, martial arts</t>
  </si>
  <si>
    <t>Sleeping and eating facilities</t>
  </si>
  <si>
    <t>Hotels, bed and breakfast, inns, with or without a breakfast bar.  Area of restaurant within hotel must be calculated separately as a restaurant.</t>
  </si>
  <si>
    <t>Facilities that manufacture equipment or electronics onsite</t>
  </si>
  <si>
    <t>Selling industrial equipment and supplies or compressed gasses</t>
  </si>
  <si>
    <t xml:space="preserve">All medical outpatient offices, including acupuncture.  No hospitals, no overnight stays.  </t>
  </si>
  <si>
    <t>Nursing Care Facility</t>
  </si>
  <si>
    <t>Residential medical care facility that serves meals and has a commercial kitchen.  Assisted living, memory care facilities.</t>
  </si>
  <si>
    <t>Office &amp; Education</t>
  </si>
  <si>
    <t>Dorms, senior housing facilities that are primarily residential, a residential facility with a commercial kitchen</t>
  </si>
  <si>
    <t>Primarily sit down service, washable tableware, little to no packaging on table, bakeries that serve meals, bars that also serve food</t>
  </si>
  <si>
    <t>Selling products with little to no service component: clothing, household goods, jewelry, cosmetics, appliances, equipment, department stores, electronics, furniture, sporting goods, auto parts, pet supplies, showrooms, lighting</t>
  </si>
  <si>
    <t>Primary, middle, and high schools, both public and private</t>
  </si>
  <si>
    <t>Self-Storage</t>
  </si>
  <si>
    <t>Rented storage units</t>
  </si>
  <si>
    <t>Primarily offering a service rather than material goods: post office and mailing companies, art, showroom, pest control, dry cleaners, interiors, photography studio, video &amp; film, tailoring, interior design, woodworking, software, transportation</t>
  </si>
  <si>
    <t>Odd Fellows, boys/girls club, Red Cross, Lions, Veterans, Elks, etc.</t>
  </si>
  <si>
    <t>Movie theater, not live performance</t>
  </si>
  <si>
    <t>New and used sales for: cars, motorcycles, boats, etc.</t>
  </si>
  <si>
    <t>Animal medical facilities and hospitals</t>
  </si>
  <si>
    <t>Moving goods through facilities and transportation networks with no direct sales to public</t>
  </si>
  <si>
    <t>May crush grapes and produce organic waste (harvest season only) or simply offer tasting</t>
  </si>
  <si>
    <t>Container</t>
  </si>
  <si>
    <t>Width</t>
  </si>
  <si>
    <t>Depth</t>
  </si>
  <si>
    <t>Height</t>
  </si>
  <si>
    <t>Rotation Clearance Radius (r)</t>
  </si>
  <si>
    <t>Cubic Yards</t>
  </si>
  <si>
    <t>Equivalent Container(s)</t>
  </si>
  <si>
    <t>Note</t>
  </si>
  <si>
    <t>32 gal can</t>
  </si>
  <si>
    <t>25”</t>
  </si>
  <si>
    <t>27”</t>
  </si>
  <si>
    <t>35 gal cart</t>
  </si>
  <si>
    <t>21”</t>
  </si>
  <si>
    <t>23”</t>
  </si>
  <si>
    <t>40”</t>
  </si>
  <si>
    <t>65 gal cart</t>
  </si>
  <si>
    <t>29”</t>
  </si>
  <si>
    <t>41”</t>
  </si>
  <si>
    <t>2 cans or</t>
  </si>
  <si>
    <t>2-35gal carts</t>
  </si>
  <si>
    <t>34”</t>
  </si>
  <si>
    <t>46”</t>
  </si>
  <si>
    <t>3 cans or</t>
  </si>
  <si>
    <t>3-35 gal carts</t>
  </si>
  <si>
    <t>Not available for foodscraps</t>
  </si>
  <si>
    <t>81”</t>
  </si>
  <si>
    <t>56”</t>
  </si>
  <si>
    <t>3-95 gal carts</t>
  </si>
  <si>
    <t>52”</t>
  </si>
  <si>
    <t>57”</t>
  </si>
  <si>
    <t>4-95 gal carts</t>
  </si>
  <si>
    <t>48”</t>
  </si>
  <si>
    <t>60”</t>
  </si>
  <si>
    <t>59”</t>
  </si>
  <si>
    <t>6-95 gal carts</t>
  </si>
  <si>
    <t>55”</t>
  </si>
  <si>
    <t>67”</t>
  </si>
  <si>
    <t>61”</t>
  </si>
  <si>
    <t>8-95 gal carts</t>
  </si>
  <si>
    <t>Definition and Examples</t>
  </si>
  <si>
    <r>
      <t xml:space="preserve">Primarily serving alcohol, does not serve meals.  Bars that serve meals are classified as </t>
    </r>
    <r>
      <rPr>
        <i/>
        <sz val="10"/>
        <color theme="1"/>
        <rFont val="Arial"/>
        <family val="2"/>
      </rPr>
      <t>Restaurants, full service.</t>
    </r>
  </si>
  <si>
    <r>
      <t xml:space="preserve">Primarily a car wash, does not include gas stations with car washes. Gas stations with mini marts are classified as </t>
    </r>
    <r>
      <rPr>
        <i/>
        <sz val="10"/>
        <color theme="1"/>
        <rFont val="Arial"/>
        <family val="2"/>
      </rPr>
      <t>Convenience Stores</t>
    </r>
    <r>
      <rPr>
        <sz val="10"/>
        <color theme="1"/>
        <rFont val="Arial"/>
        <family val="2"/>
      </rPr>
      <t xml:space="preserve"> regardless of any other amenities onsite.</t>
    </r>
  </si>
  <si>
    <r>
      <t xml:space="preserve">Self Service Coin-op laundries. Commercial laundries are under </t>
    </r>
    <r>
      <rPr>
        <i/>
        <sz val="10"/>
        <color theme="1"/>
        <rFont val="Arial"/>
        <family val="2"/>
      </rPr>
      <t>Services.</t>
    </r>
    <r>
      <rPr>
        <sz val="10"/>
        <color theme="1"/>
        <rFont val="Arial"/>
        <family val="2"/>
      </rPr>
      <t xml:space="preserve"> </t>
    </r>
  </si>
  <si>
    <r>
      <t xml:space="preserve">Primarily dealing with information and paperwork: real estate, accounting, government, counseling, investing, radio stations, design, travel, service organizations, foundations, non-profits, newspaper/publication offices, professional services, business colleges, adult education, and any other education related business </t>
    </r>
    <r>
      <rPr>
        <i/>
        <sz val="10"/>
        <color theme="1"/>
        <rFont val="Arial"/>
        <family val="2"/>
      </rPr>
      <t>except</t>
    </r>
    <r>
      <rPr>
        <sz val="10"/>
        <color theme="1"/>
        <rFont val="Arial"/>
        <family val="2"/>
      </rPr>
      <t xml:space="preserve"> K-12</t>
    </r>
  </si>
  <si>
    <r>
      <t>1.5 yd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dumpster</t>
    </r>
  </si>
  <si>
    <r>
      <t>2 yd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dumpster</t>
    </r>
  </si>
  <si>
    <r>
      <t>3 yd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dumpster</t>
    </r>
  </si>
  <si>
    <r>
      <t>4 yd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dumpster</t>
    </r>
  </si>
  <si>
    <t>flat rate*</t>
  </si>
  <si>
    <t>bedrooms</t>
  </si>
  <si>
    <t>students</t>
  </si>
  <si>
    <t xml:space="preserve">beds   </t>
  </si>
  <si>
    <t>rooms</t>
  </si>
  <si>
    <t>Updated</t>
  </si>
  <si>
    <t>(yd3/week)</t>
  </si>
  <si>
    <r>
      <t xml:space="preserve">Frequency </t>
    </r>
    <r>
      <rPr>
        <sz val="12"/>
        <color theme="0"/>
        <rFont val="Arial"/>
        <family val="2"/>
      </rPr>
      <t>(pickups per week)</t>
    </r>
  </si>
  <si>
    <t xml:space="preserve">Total Generation </t>
  </si>
  <si>
    <t>(gallons)</t>
  </si>
  <si>
    <t>Step 1: List each business type in the enclosure.  Input business size based on the units that appear when you choose a business type. See Business Type Definitions tab to ensure you choose the correct business type.</t>
  </si>
  <si>
    <t>Step 2: Propose container sizes and quantities appropriate for the total generation of each material.</t>
  </si>
  <si>
    <t>Cannabis</t>
  </si>
  <si>
    <t>Large Residential (5+ Units)</t>
  </si>
  <si>
    <t>The retail sale of recreational and/or medical cannabis product.</t>
  </si>
  <si>
    <t>Large Residential</t>
  </si>
  <si>
    <t>Five or more dwellings sharing refuse service.</t>
  </si>
  <si>
    <r>
      <t>6 yd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 xml:space="preserve"> dumpster</t>
    </r>
  </si>
  <si>
    <r>
      <t>6.5 yd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 xml:space="preserve"> dumpster</t>
    </r>
  </si>
  <si>
    <r>
      <t>8 yd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 xml:space="preserve"> dumpster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</si>
</sst>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12"/>
      <color rgb="FF006EC7"/>
      <name val="Arial"/>
      <family val="2"/>
    </font>
    <font>
      <sz val="12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rgb="FFFFFFFF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rgb="FF006EC7"/>
      <name val="Arial"/>
      <family val="2"/>
    </font>
    <font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EC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C917"/>
        <bgColor indexed="64"/>
      </patternFill>
    </fill>
    <fill>
      <patternFill patternType="solid">
        <fgColor rgb="FF7DBA00"/>
        <bgColor indexed="64"/>
      </patternFill>
    </fill>
    <fill>
      <patternFill patternType="solid">
        <fgColor rgb="FF0088CE"/>
        <bgColor indexed="64"/>
      </patternFill>
    </fill>
    <fill>
      <patternFill patternType="solid">
        <fgColor rgb="FFB08057"/>
        <bgColor indexed="64"/>
      </patternFill>
    </fill>
  </fills>
  <borders count="5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6">
    <xf numFmtId="0" fontId="0" fillId="0" borderId="0" xfId="0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1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 applyProtection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vertical="center"/>
    </xf>
    <xf numFmtId="0" fontId="13" fillId="2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/>
    </xf>
    <xf numFmtId="0" fontId="10" fillId="7" borderId="9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8" borderId="12" xfId="0" applyFont="1" applyFill="1" applyBorder="1" applyAlignment="1" applyProtection="1">
      <alignment horizontal="center" vertical="center"/>
    </xf>
    <xf numFmtId="0" fontId="10" fillId="8" borderId="13" xfId="0" applyFont="1" applyFill="1" applyBorder="1" applyAlignment="1" applyProtection="1">
      <alignment horizontal="center" vertical="center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0" borderId="9" xfId="0" applyFont="1" applyBorder="1" applyAlignment="1">
      <alignment vertical="center" wrapText="1"/>
    </xf>
    <xf numFmtId="0" fontId="0" fillId="0" borderId="0" xfId="0" applyFill="1" applyBorder="1"/>
    <xf numFmtId="0" fontId="5" fillId="5" borderId="9" xfId="0" applyFont="1" applyFill="1" applyBorder="1" applyAlignment="1" applyProtection="1">
      <alignment horizontal="center" vertical="center"/>
    </xf>
    <xf numFmtId="0" fontId="3" fillId="5" borderId="1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14" fontId="3" fillId="0" borderId="0" xfId="0" quotePrefix="1" applyNumberFormat="1" applyFont="1" applyFill="1" applyBorder="1" applyAlignment="1" applyProtection="1">
      <alignment vertical="center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vertical="center"/>
    </xf>
    <xf numFmtId="1" fontId="5" fillId="4" borderId="16" xfId="0" applyNumberFormat="1" applyFont="1" applyFill="1" applyBorder="1" applyProtection="1">
      <protection locked="0"/>
    </xf>
    <xf numFmtId="0" fontId="5" fillId="3" borderId="16" xfId="0" applyFont="1" applyFill="1" applyBorder="1" applyAlignment="1" applyProtection="1">
      <alignment horizontal="center"/>
    </xf>
    <xf numFmtId="2" fontId="6" fillId="3" borderId="16" xfId="0" applyNumberFormat="1" applyFont="1" applyFill="1" applyBorder="1" applyProtection="1"/>
    <xf numFmtId="2" fontId="6" fillId="3" borderId="17" xfId="0" applyNumberFormat="1" applyFont="1" applyFill="1" applyBorder="1" applyProtection="1"/>
    <xf numFmtId="1" fontId="5" fillId="4" borderId="18" xfId="0" applyNumberFormat="1" applyFont="1" applyFill="1" applyBorder="1" applyProtection="1">
      <protection locked="0"/>
    </xf>
    <xf numFmtId="0" fontId="5" fillId="3" borderId="18" xfId="0" applyFont="1" applyFill="1" applyBorder="1" applyAlignment="1" applyProtection="1">
      <alignment horizontal="center"/>
    </xf>
    <xf numFmtId="2" fontId="6" fillId="3" borderId="18" xfId="0" applyNumberFormat="1" applyFont="1" applyFill="1" applyBorder="1" applyProtection="1"/>
    <xf numFmtId="2" fontId="6" fillId="3" borderId="19" xfId="0" applyNumberFormat="1" applyFont="1" applyFill="1" applyBorder="1" applyProtection="1"/>
    <xf numFmtId="0" fontId="0" fillId="3" borderId="32" xfId="0" applyFill="1" applyBorder="1" applyProtection="1"/>
    <xf numFmtId="0" fontId="0" fillId="3" borderId="34" xfId="0" applyFill="1" applyBorder="1" applyProtection="1"/>
    <xf numFmtId="0" fontId="0" fillId="3" borderId="34" xfId="0" applyFill="1" applyBorder="1" applyAlignment="1">
      <alignment vertical="center"/>
    </xf>
    <xf numFmtId="0" fontId="5" fillId="3" borderId="36" xfId="0" applyFont="1" applyFill="1" applyBorder="1" applyAlignment="1" applyProtection="1">
      <alignment horizontal="left" vertical="center"/>
    </xf>
    <xf numFmtId="0" fontId="5" fillId="3" borderId="36" xfId="0" applyFont="1" applyFill="1" applyBorder="1" applyAlignment="1" applyProtection="1">
      <alignment horizontal="left" vertical="center" wrapText="1"/>
    </xf>
    <xf numFmtId="0" fontId="3" fillId="3" borderId="36" xfId="0" applyFont="1" applyFill="1" applyBorder="1" applyAlignment="1" applyProtection="1">
      <alignment vertical="center" wrapText="1"/>
    </xf>
    <xf numFmtId="1" fontId="5" fillId="3" borderId="36" xfId="0" applyNumberFormat="1" applyFont="1" applyFill="1" applyBorder="1" applyAlignment="1" applyProtection="1">
      <alignment horizontal="center" vertical="center"/>
    </xf>
    <xf numFmtId="0" fontId="0" fillId="3" borderId="37" xfId="0" applyFill="1" applyBorder="1"/>
    <xf numFmtId="0" fontId="5" fillId="0" borderId="0" xfId="0" applyFont="1" applyBorder="1" applyAlignment="1" applyProtection="1">
      <alignment horizontal="right"/>
    </xf>
    <xf numFmtId="14" fontId="5" fillId="0" borderId="0" xfId="0" quotePrefix="1" applyNumberFormat="1" applyFont="1" applyBorder="1" applyAlignment="1" applyProtection="1"/>
    <xf numFmtId="1" fontId="5" fillId="3" borderId="29" xfId="0" applyNumberFormat="1" applyFont="1" applyFill="1" applyBorder="1" applyAlignment="1" applyProtection="1">
      <alignment horizontal="center" vertical="center"/>
    </xf>
    <xf numFmtId="1" fontId="5" fillId="3" borderId="24" xfId="0" applyNumberFormat="1" applyFont="1" applyFill="1" applyBorder="1" applyAlignment="1" applyProtection="1">
      <alignment horizontal="center" vertical="center"/>
    </xf>
    <xf numFmtId="1" fontId="5" fillId="3" borderId="25" xfId="0" applyNumberFormat="1" applyFont="1" applyFill="1" applyBorder="1" applyAlignment="1" applyProtection="1">
      <alignment horizontal="center" vertical="center"/>
    </xf>
    <xf numFmtId="1" fontId="3" fillId="3" borderId="20" xfId="0" applyNumberFormat="1" applyFont="1" applyFill="1" applyBorder="1" applyAlignment="1" applyProtection="1">
      <alignment horizontal="right" vertical="center"/>
    </xf>
    <xf numFmtId="1" fontId="3" fillId="3" borderId="2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wrapText="1"/>
    </xf>
    <xf numFmtId="164" fontId="3" fillId="3" borderId="22" xfId="0" applyNumberFormat="1" applyFont="1" applyFill="1" applyBorder="1" applyAlignment="1" applyProtection="1">
      <alignment horizontal="right" vertical="center"/>
    </xf>
    <xf numFmtId="164" fontId="3" fillId="3" borderId="23" xfId="0" applyNumberFormat="1" applyFont="1" applyFill="1" applyBorder="1" applyAlignment="1" applyProtection="1">
      <alignment horizontal="right" vertical="center"/>
    </xf>
    <xf numFmtId="1" fontId="5" fillId="4" borderId="24" xfId="0" applyNumberFormat="1" applyFont="1" applyFill="1" applyBorder="1" applyProtection="1">
      <protection locked="0"/>
    </xf>
    <xf numFmtId="0" fontId="5" fillId="3" borderId="24" xfId="0" applyFont="1" applyFill="1" applyBorder="1" applyAlignment="1" applyProtection="1">
      <alignment horizontal="center"/>
    </xf>
    <xf numFmtId="2" fontId="6" fillId="3" borderId="24" xfId="0" applyNumberFormat="1" applyFont="1" applyFill="1" applyBorder="1" applyProtection="1"/>
    <xf numFmtId="2" fontId="6" fillId="3" borderId="25" xfId="0" applyNumberFormat="1" applyFont="1" applyFill="1" applyBorder="1" applyProtection="1"/>
    <xf numFmtId="2" fontId="6" fillId="3" borderId="0" xfId="0" applyNumberFormat="1" applyFont="1" applyFill="1" applyBorder="1" applyProtection="1"/>
    <xf numFmtId="1" fontId="9" fillId="3" borderId="0" xfId="0" applyNumberFormat="1" applyFont="1" applyFill="1" applyBorder="1" applyProtection="1">
      <protection locked="0"/>
    </xf>
    <xf numFmtId="0" fontId="9" fillId="3" borderId="0" xfId="0" applyFont="1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/>
    </xf>
    <xf numFmtId="164" fontId="3" fillId="3" borderId="39" xfId="0" applyNumberFormat="1" applyFont="1" applyFill="1" applyBorder="1" applyAlignment="1" applyProtection="1">
      <alignment horizontal="right" vertical="center"/>
    </xf>
    <xf numFmtId="1" fontId="3" fillId="3" borderId="38" xfId="0" applyNumberFormat="1" applyFont="1" applyFill="1" applyBorder="1" applyAlignment="1" applyProtection="1">
      <alignment horizontal="right" vertical="center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left" vertical="center"/>
      <protection locked="0"/>
    </xf>
    <xf numFmtId="1" fontId="5" fillId="3" borderId="0" xfId="0" applyNumberFormat="1" applyFont="1" applyFill="1" applyBorder="1" applyProtection="1">
      <protection locked="0"/>
    </xf>
    <xf numFmtId="1" fontId="6" fillId="0" borderId="27" xfId="0" applyNumberFormat="1" applyFont="1" applyFill="1" applyBorder="1" applyAlignment="1" applyProtection="1">
      <alignment horizontal="center" vertical="center"/>
      <protection locked="0"/>
    </xf>
    <xf numFmtId="1" fontId="6" fillId="0" borderId="18" xfId="0" applyNumberFormat="1" applyFont="1" applyFill="1" applyBorder="1" applyAlignment="1" applyProtection="1">
      <alignment horizontal="center" vertical="center"/>
      <protection locked="0"/>
    </xf>
    <xf numFmtId="1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left" vertical="center"/>
      <protection locked="0"/>
    </xf>
    <xf numFmtId="0" fontId="1" fillId="0" borderId="9" xfId="0" applyFont="1" applyBorder="1" applyAlignment="1">
      <alignment vertical="center" wrapText="1"/>
    </xf>
    <xf numFmtId="0" fontId="10" fillId="2" borderId="11" xfId="0" applyFont="1" applyFill="1" applyBorder="1" applyAlignment="1" applyProtection="1">
      <alignment horizontal="right" vertical="center"/>
    </xf>
    <xf numFmtId="0" fontId="12" fillId="3" borderId="30" xfId="0" applyFont="1" applyFill="1" applyBorder="1" applyAlignment="1" applyProtection="1">
      <alignment horizontal="center" vertical="center" textRotation="90"/>
    </xf>
    <xf numFmtId="0" fontId="12" fillId="3" borderId="33" xfId="0" applyFont="1" applyFill="1" applyBorder="1" applyAlignment="1" applyProtection="1">
      <alignment horizontal="center" vertical="center" textRotation="90"/>
    </xf>
    <xf numFmtId="0" fontId="12" fillId="3" borderId="35" xfId="0" applyFont="1" applyFill="1" applyBorder="1" applyAlignment="1" applyProtection="1">
      <alignment horizontal="center" vertical="center" textRotation="90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5" fillId="4" borderId="43" xfId="0" applyFont="1" applyFill="1" applyBorder="1" applyAlignment="1" applyProtection="1">
      <alignment horizontal="left"/>
      <protection locked="0"/>
    </xf>
    <xf numFmtId="0" fontId="5" fillId="4" borderId="42" xfId="0" applyFont="1" applyFill="1" applyBorder="1" applyAlignment="1" applyProtection="1">
      <alignment horizontal="left"/>
      <protection locked="0"/>
    </xf>
    <xf numFmtId="0" fontId="5" fillId="4" borderId="26" xfId="0" applyFont="1" applyFill="1" applyBorder="1" applyAlignment="1" applyProtection="1">
      <alignment horizontal="left"/>
      <protection locked="0"/>
    </xf>
    <xf numFmtId="0" fontId="5" fillId="4" borderId="27" xfId="0" applyFont="1" applyFill="1" applyBorder="1" applyAlignment="1" applyProtection="1">
      <alignment horizontal="left"/>
      <protection locked="0"/>
    </xf>
    <xf numFmtId="0" fontId="9" fillId="3" borderId="15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right" vertical="center" wrapText="1"/>
    </xf>
    <xf numFmtId="0" fontId="4" fillId="2" borderId="9" xfId="0" applyFont="1" applyFill="1" applyBorder="1" applyAlignment="1" applyProtection="1">
      <alignment horizontal="right" vertical="center" wrapText="1"/>
    </xf>
    <xf numFmtId="0" fontId="4" fillId="2" borderId="45" xfId="0" applyFont="1" applyFill="1" applyBorder="1" applyAlignment="1" applyProtection="1">
      <alignment horizontal="right" vertical="center"/>
    </xf>
    <xf numFmtId="0" fontId="4" fillId="2" borderId="9" xfId="0" applyFont="1" applyFill="1" applyBorder="1" applyAlignment="1" applyProtection="1">
      <alignment horizontal="right" vertical="center"/>
    </xf>
    <xf numFmtId="0" fontId="4" fillId="2" borderId="46" xfId="0" applyFont="1" applyFill="1" applyBorder="1" applyAlignment="1" applyProtection="1">
      <alignment horizontal="right" vertical="center" wrapText="1"/>
    </xf>
    <xf numFmtId="0" fontId="4" fillId="2" borderId="47" xfId="0" applyFont="1" applyFill="1" applyBorder="1" applyAlignment="1" applyProtection="1">
      <alignment horizontal="right" vertical="center" wrapText="1"/>
    </xf>
    <xf numFmtId="0" fontId="5" fillId="4" borderId="28" xfId="0" applyFont="1" applyFill="1" applyBorder="1" applyAlignment="1" applyProtection="1">
      <alignment horizontal="left"/>
      <protection locked="0"/>
    </xf>
    <xf numFmtId="0" fontId="5" fillId="4" borderId="29" xfId="0" applyFont="1" applyFill="1" applyBorder="1" applyAlignment="1" applyProtection="1">
      <alignment horizontal="left"/>
      <protection locked="0"/>
    </xf>
    <xf numFmtId="0" fontId="16" fillId="3" borderId="31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49" xfId="0" applyFill="1" applyBorder="1"/>
    <xf numFmtId="0" fontId="0" fillId="0" borderId="50" xfId="0" applyFill="1" applyBorder="1"/>
    <xf numFmtId="0" fontId="17" fillId="0" borderId="0" xfId="0" applyFont="1" applyBorder="1" applyAlignment="1" applyProtection="1">
      <alignment vertical="center"/>
    </xf>
  </cellXfs>
  <cellStyles count="3">
    <cellStyle name="Normal" xfId="0" builtinId="0"/>
    <cellStyle name="Normal 2 175" xfId="1"/>
    <cellStyle name="Normal 50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EC7"/>
      <color rgb="FF0088CE"/>
      <color rgb="FFB08057"/>
      <color rgb="FFFCC917"/>
      <color rgb="FF7DBA00"/>
      <color rgb="FFC09A7A"/>
      <color rgb="FF000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oup%20Folders\Environmental%20Services\ES%20Common%20Programs\BUS%20Team\Customer%20Data\WGP%20mature%20recyclers%206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pnet Data 2014"/>
      <sheetName val="CIS Commercial Data"/>
      <sheetName val="Summary"/>
      <sheetName val="Calculator"/>
      <sheetName val="Calculator Branded"/>
      <sheetName val="Danny Recommendation"/>
      <sheetName val="Type definitions"/>
      <sheetName val="Rolloffs 2013"/>
      <sheetName val="old summary"/>
      <sheetName val="Lynx"/>
      <sheetName val="Rolloffs &amp; Loose 2013"/>
      <sheetName val="Free CB"/>
      <sheetName val="Sheet1"/>
      <sheetName val="Sheet2"/>
      <sheetName val="MUR-BUS greyscale"/>
      <sheetName val="BUS new since 4-1-14"/>
      <sheetName val="BUS new 8-1-15 to 10-31-15"/>
      <sheetName val="WGP mature recyclers 6.5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Auto Repair</v>
          </cell>
        </row>
        <row r="5">
          <cell r="A5" t="str">
            <v>Bank</v>
          </cell>
        </row>
        <row r="6">
          <cell r="A6" t="str">
            <v>Bar</v>
          </cell>
        </row>
        <row r="7">
          <cell r="A7" t="str">
            <v>Beauty &amp; Spa</v>
          </cell>
        </row>
        <row r="8">
          <cell r="A8" t="str">
            <v>Building Supplies</v>
          </cell>
        </row>
        <row r="9">
          <cell r="A9" t="str">
            <v>Car Wash</v>
          </cell>
        </row>
        <row r="10">
          <cell r="A10" t="str">
            <v>Caterer</v>
          </cell>
        </row>
        <row r="11">
          <cell r="A11" t="str">
            <v>Church</v>
          </cell>
        </row>
        <row r="12">
          <cell r="A12" t="str">
            <v>Coffee Shop</v>
          </cell>
        </row>
        <row r="13">
          <cell r="A13" t="str">
            <v>Construction &amp; Landscaping</v>
          </cell>
        </row>
        <row r="14">
          <cell r="A14" t="str">
            <v xml:space="preserve">Convenience Store </v>
          </cell>
        </row>
        <row r="15">
          <cell r="A15" t="str">
            <v>Day Care/Preschool</v>
          </cell>
        </row>
        <row r="16">
          <cell r="A16" t="str">
            <v>Department Store</v>
          </cell>
        </row>
        <row r="17">
          <cell r="A17" t="str">
            <v>Drugstore</v>
          </cell>
        </row>
        <row r="18">
          <cell r="A18" t="str">
            <v xml:space="preserve">Drycleaning &amp; Laundry </v>
          </cell>
        </row>
        <row r="19">
          <cell r="A19" t="str">
            <v>Electronic Mfg</v>
          </cell>
        </row>
        <row r="20">
          <cell r="A20" t="str">
            <v>Equipment Rental</v>
          </cell>
        </row>
        <row r="21">
          <cell r="A21" t="str">
            <v>Florist</v>
          </cell>
        </row>
        <row r="22">
          <cell r="A22" t="str">
            <v>Food Production</v>
          </cell>
        </row>
        <row r="23">
          <cell r="A23" t="str">
            <v>Funeral Services</v>
          </cell>
        </row>
        <row r="24">
          <cell r="A24" t="str">
            <v>Golf Course</v>
          </cell>
        </row>
        <row r="25">
          <cell r="A25" t="str">
            <v>Grocery Store</v>
          </cell>
        </row>
        <row r="26">
          <cell r="A26" t="str">
            <v>Gym &amp; Fitness</v>
          </cell>
        </row>
        <row r="27">
          <cell r="A27" t="str">
            <v>Homeless Shelter</v>
          </cell>
        </row>
        <row r="28">
          <cell r="A28" t="str">
            <v>Hospital</v>
          </cell>
        </row>
        <row r="29">
          <cell r="A29" t="str">
            <v>Hotel</v>
          </cell>
        </row>
        <row r="30">
          <cell r="A30" t="str">
            <v>Hotel w/restaurant</v>
          </cell>
        </row>
        <row r="31">
          <cell r="A31" t="str">
            <v>Ice cream, smoothie</v>
          </cell>
        </row>
        <row r="32">
          <cell r="A32" t="str">
            <v>Industrial Mfg</v>
          </cell>
        </row>
        <row r="33">
          <cell r="A33" t="str">
            <v>Industrial Supplies</v>
          </cell>
        </row>
        <row r="34">
          <cell r="A34" t="str">
            <v>Laundromat</v>
          </cell>
        </row>
        <row r="35">
          <cell r="A35" t="str">
            <v>Medical</v>
          </cell>
        </row>
        <row r="36">
          <cell r="A36" t="str">
            <v>MUR</v>
          </cell>
        </row>
        <row r="37">
          <cell r="A37" t="str">
            <v>Museum</v>
          </cell>
        </row>
        <row r="38">
          <cell r="A38" t="str">
            <v>Nursing Home</v>
          </cell>
        </row>
        <row r="39">
          <cell r="A39" t="str">
            <v>Office</v>
          </cell>
        </row>
        <row r="40">
          <cell r="A40" t="str">
            <v>Postal Services</v>
          </cell>
        </row>
        <row r="41">
          <cell r="A41" t="str">
            <v>Printer</v>
          </cell>
        </row>
        <row r="42">
          <cell r="A42" t="str">
            <v>Produce Market</v>
          </cell>
        </row>
        <row r="43">
          <cell r="A43" t="str">
            <v>Restaurant, FF</v>
          </cell>
        </row>
        <row r="44">
          <cell r="A44" t="str">
            <v>Restaurant, full service</v>
          </cell>
        </row>
        <row r="45">
          <cell r="A45" t="str">
            <v>Retail</v>
          </cell>
        </row>
        <row r="46">
          <cell r="A46" t="str">
            <v>Schools: Higher Education</v>
          </cell>
        </row>
        <row r="47">
          <cell r="A47" t="str">
            <v>Schools:K-12</v>
          </cell>
        </row>
        <row r="48">
          <cell r="A48" t="str">
            <v>Self Storage</v>
          </cell>
        </row>
        <row r="49">
          <cell r="A49" t="str">
            <v>Services</v>
          </cell>
        </row>
        <row r="50">
          <cell r="A50" t="str">
            <v xml:space="preserve">Shoppping Mall </v>
          </cell>
        </row>
        <row r="51">
          <cell r="A51" t="str">
            <v>Social Club</v>
          </cell>
        </row>
        <row r="52">
          <cell r="A52" t="str">
            <v>Theater: live</v>
          </cell>
        </row>
        <row r="53">
          <cell r="A53" t="str">
            <v>Theater: movie</v>
          </cell>
        </row>
        <row r="54">
          <cell r="A54" t="str">
            <v>Thrift Store</v>
          </cell>
        </row>
        <row r="55">
          <cell r="A55" t="str">
            <v>Vehicle Dealers</v>
          </cell>
        </row>
        <row r="56">
          <cell r="A56" t="str">
            <v>Veterinary</v>
          </cell>
        </row>
        <row r="57">
          <cell r="A57" t="str">
            <v>Wholesalers/distributors</v>
          </cell>
        </row>
        <row r="58">
          <cell r="A58" t="str">
            <v xml:space="preserve">Wine Tasting </v>
          </cell>
        </row>
        <row r="59">
          <cell r="A59" t="str">
            <v>Winery</v>
          </cell>
        </row>
        <row r="60">
          <cell r="A60" t="str">
            <v>Woodworking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EH47"/>
  <sheetViews>
    <sheetView tabSelected="1" zoomScale="75" zoomScaleNormal="75" zoomScaleSheetLayoutView="70" zoomScalePageLayoutView="70" workbookViewId="0">
      <selection activeCell="O5" sqref="O5"/>
    </sheetView>
  </sheetViews>
  <sheetFormatPr defaultColWidth="9.140625" defaultRowHeight="15" x14ac:dyDescent="0.25"/>
  <cols>
    <col min="1" max="1" width="9.140625" style="1"/>
    <col min="2" max="2" width="7" style="1" customWidth="1"/>
    <col min="3" max="3" width="19.42578125" style="1" customWidth="1"/>
    <col min="4" max="4" width="13.5703125" style="1" customWidth="1"/>
    <col min="5" max="5" width="9.28515625" style="1" customWidth="1"/>
    <col min="6" max="6" width="12.42578125" style="1" customWidth="1"/>
    <col min="7" max="10" width="19.28515625" style="1" customWidth="1"/>
    <col min="11" max="11" width="6.28515625" style="13" customWidth="1"/>
    <col min="12" max="13" width="10.28515625" style="13" customWidth="1"/>
    <col min="14" max="14" width="18.85546875" style="13" customWidth="1"/>
    <col min="15" max="15" width="10.7109375" style="13" customWidth="1"/>
    <col min="16" max="16" width="14.85546875" style="13" customWidth="1"/>
    <col min="17" max="17" width="2.28515625" style="13" customWidth="1"/>
    <col min="18" max="18" width="1.7109375" style="13" customWidth="1"/>
    <col min="19" max="21" width="9.140625" style="34"/>
    <col min="22" max="138" width="9.140625" style="7"/>
    <col min="139" max="16384" width="9.140625" style="1"/>
  </cols>
  <sheetData>
    <row r="1" spans="2:17" ht="50.45" customHeight="1" x14ac:dyDescent="0.25">
      <c r="C1" s="125"/>
      <c r="D1" s="125"/>
      <c r="E1" s="125"/>
      <c r="F1" s="125"/>
      <c r="G1" s="125"/>
      <c r="H1" s="125"/>
      <c r="I1" s="58" t="s">
        <v>155</v>
      </c>
      <c r="J1" s="59">
        <v>44321</v>
      </c>
      <c r="L1" s="37"/>
      <c r="M1" s="37"/>
      <c r="N1" s="37"/>
      <c r="O1" s="37"/>
      <c r="P1" s="39"/>
      <c r="Q1" s="37"/>
    </row>
    <row r="2" spans="2:17" ht="14.25" customHeight="1" x14ac:dyDescent="0.25">
      <c r="C2" s="125"/>
      <c r="D2" s="125"/>
      <c r="E2" s="125"/>
      <c r="F2" s="125"/>
      <c r="G2" s="125"/>
      <c r="H2" s="125"/>
      <c r="L2" s="37"/>
      <c r="M2" s="37"/>
      <c r="N2" s="37"/>
      <c r="O2" s="37"/>
      <c r="P2" s="39"/>
      <c r="Q2" s="37"/>
    </row>
    <row r="3" spans="2:17" ht="48.6" customHeight="1" x14ac:dyDescent="0.25">
      <c r="B3" s="91" t="s">
        <v>54</v>
      </c>
      <c r="C3" s="115" t="s">
        <v>160</v>
      </c>
      <c r="D3" s="115"/>
      <c r="E3" s="115"/>
      <c r="F3" s="115"/>
      <c r="G3" s="115"/>
      <c r="H3" s="115"/>
      <c r="I3" s="115"/>
      <c r="J3" s="115"/>
      <c r="K3" s="50"/>
    </row>
    <row r="4" spans="2:17" ht="19.899999999999999" customHeight="1" x14ac:dyDescent="0.25">
      <c r="B4" s="92"/>
      <c r="C4" s="94" t="s">
        <v>52</v>
      </c>
      <c r="D4" s="95"/>
      <c r="E4" s="116" t="s">
        <v>53</v>
      </c>
      <c r="F4" s="116"/>
      <c r="G4" s="36" t="s">
        <v>35</v>
      </c>
      <c r="H4" s="26" t="s">
        <v>36</v>
      </c>
      <c r="I4" s="27" t="s">
        <v>37</v>
      </c>
      <c r="J4" s="28" t="s">
        <v>38</v>
      </c>
      <c r="K4" s="51"/>
    </row>
    <row r="5" spans="2:17" ht="19.899999999999999" customHeight="1" x14ac:dyDescent="0.25">
      <c r="B5" s="92"/>
      <c r="C5" s="96"/>
      <c r="D5" s="97"/>
      <c r="E5" s="117"/>
      <c r="F5" s="117"/>
      <c r="G5" s="35" t="s">
        <v>156</v>
      </c>
      <c r="H5" s="24" t="s">
        <v>156</v>
      </c>
      <c r="I5" s="25" t="s">
        <v>156</v>
      </c>
      <c r="J5" s="29" t="s">
        <v>156</v>
      </c>
      <c r="K5" s="51"/>
    </row>
    <row r="6" spans="2:17" ht="19.899999999999999" customHeight="1" x14ac:dyDescent="0.25">
      <c r="B6" s="92"/>
      <c r="C6" s="98"/>
      <c r="D6" s="99"/>
      <c r="E6" s="42"/>
      <c r="F6" s="43" t="str">
        <f>IFERROR(VLOOKUP(C6,business_data,3,FALSE),"")</f>
        <v/>
      </c>
      <c r="G6" s="44" t="str">
        <f>IFERROR(ROUND(IFERROR(VLOOKUP(C6,business_data,4,FALSE)*IFERROR(VLOOKUP(C6,business_data,2,FALSE)*IF(F6="Flat Rate*",1,E6),""),""),2),"")</f>
        <v/>
      </c>
      <c r="H6" s="44" t="str">
        <f>IFERROR(ROUND(IFERROR(VLOOKUP(C6,business_data,5,FALSE)*IFERROR(VLOOKUP(C6,business_data,2,FALSE)*IF(F6="Flat Rate*",1,E6),""),""),2),"")</f>
        <v/>
      </c>
      <c r="I6" s="44" t="str">
        <f>IFERROR(ROUND(IFERROR(VLOOKUP(C6,business_data,6,FALSE)*IFERROR(VLOOKUP(C6,business_data,2,FALSE)*IF(F6="Flat Rate*",1,E6),""),""),2),"")</f>
        <v/>
      </c>
      <c r="J6" s="45" t="str">
        <f>IFERROR(ROUND(IFERROR(VLOOKUP(C6,business_data,7,FALSE)*IFERROR(VLOOKUP(C6,business_data,2,FALSE)*IF(F6="Flat Rate*",1,E6),""),""),2),"")</f>
        <v/>
      </c>
      <c r="K6" s="51"/>
    </row>
    <row r="7" spans="2:17" ht="19.899999999999999" customHeight="1" x14ac:dyDescent="0.25">
      <c r="B7" s="92"/>
      <c r="C7" s="100"/>
      <c r="D7" s="101"/>
      <c r="E7" s="46"/>
      <c r="F7" s="47" t="str">
        <f t="shared" ref="F7:F15" si="0">IFERROR(VLOOKUP(C7,business_data,3,FALSE),"")</f>
        <v/>
      </c>
      <c r="G7" s="48" t="str">
        <f t="shared" ref="G7:G15" si="1">IFERROR(ROUND(IFERROR(VLOOKUP(C7,business_data,4,FALSE)*IFERROR(VLOOKUP(C7,business_data,2,FALSE)*IF(F7="Flat Rate*",1,E7),""),""),2),"")</f>
        <v/>
      </c>
      <c r="H7" s="48" t="str">
        <f t="shared" ref="H7:H15" si="2">IFERROR(ROUND(IFERROR(VLOOKUP(C7,business_data,5,FALSE)*IFERROR(VLOOKUP(C7,business_data,2,FALSE)*IF(F7="Flat Rate*",1,E7),""),""),2),"")</f>
        <v/>
      </c>
      <c r="I7" s="48" t="str">
        <f t="shared" ref="I7:I15" si="3">IFERROR(ROUND(IFERROR(VLOOKUP(C7,business_data,6,FALSE)*IFERROR(VLOOKUP(C7,business_data,2,FALSE)*IF(F7="Flat Rate*",1,E7),""),""),2),"")</f>
        <v/>
      </c>
      <c r="J7" s="49" t="str">
        <f t="shared" ref="J7:J15" si="4">IFERROR(ROUND(IFERROR(VLOOKUP(C7,business_data,7,FALSE)*IFERROR(VLOOKUP(C7,business_data,2,FALSE)*IF(F7="Flat Rate*",1,E7),""),""),2),"")</f>
        <v/>
      </c>
      <c r="K7" s="51"/>
    </row>
    <row r="8" spans="2:17" ht="19.899999999999999" customHeight="1" x14ac:dyDescent="0.25">
      <c r="B8" s="92"/>
      <c r="C8" s="98"/>
      <c r="D8" s="99"/>
      <c r="E8" s="46"/>
      <c r="F8" s="47" t="str">
        <f t="shared" si="0"/>
        <v/>
      </c>
      <c r="G8" s="48" t="str">
        <f t="shared" si="1"/>
        <v/>
      </c>
      <c r="H8" s="48" t="str">
        <f t="shared" si="2"/>
        <v/>
      </c>
      <c r="I8" s="48" t="str">
        <f t="shared" si="3"/>
        <v/>
      </c>
      <c r="J8" s="49" t="str">
        <f t="shared" si="4"/>
        <v/>
      </c>
      <c r="K8" s="51"/>
    </row>
    <row r="9" spans="2:17" ht="19.899999999999999" customHeight="1" x14ac:dyDescent="0.25">
      <c r="B9" s="92"/>
      <c r="C9" s="100"/>
      <c r="D9" s="101"/>
      <c r="E9" s="46"/>
      <c r="F9" s="47" t="str">
        <f t="shared" si="0"/>
        <v/>
      </c>
      <c r="G9" s="48" t="str">
        <f t="shared" si="1"/>
        <v/>
      </c>
      <c r="H9" s="48" t="str">
        <f t="shared" si="2"/>
        <v/>
      </c>
      <c r="I9" s="48" t="str">
        <f t="shared" si="3"/>
        <v/>
      </c>
      <c r="J9" s="49" t="str">
        <f t="shared" si="4"/>
        <v/>
      </c>
      <c r="K9" s="51"/>
    </row>
    <row r="10" spans="2:17" ht="19.899999999999999" customHeight="1" x14ac:dyDescent="0.25">
      <c r="B10" s="92"/>
      <c r="C10" s="98"/>
      <c r="D10" s="99"/>
      <c r="E10" s="46"/>
      <c r="F10" s="47" t="str">
        <f t="shared" si="0"/>
        <v/>
      </c>
      <c r="G10" s="48" t="str">
        <f t="shared" si="1"/>
        <v/>
      </c>
      <c r="H10" s="48" t="str">
        <f t="shared" si="2"/>
        <v/>
      </c>
      <c r="I10" s="48" t="str">
        <f t="shared" si="3"/>
        <v/>
      </c>
      <c r="J10" s="49" t="str">
        <f t="shared" si="4"/>
        <v/>
      </c>
      <c r="K10" s="51"/>
    </row>
    <row r="11" spans="2:17" ht="19.899999999999999" customHeight="1" x14ac:dyDescent="0.25">
      <c r="B11" s="92"/>
      <c r="C11" s="100"/>
      <c r="D11" s="101"/>
      <c r="E11" s="46"/>
      <c r="F11" s="47" t="str">
        <f t="shared" si="0"/>
        <v/>
      </c>
      <c r="G11" s="48" t="str">
        <f t="shared" si="1"/>
        <v/>
      </c>
      <c r="H11" s="48" t="str">
        <f t="shared" si="2"/>
        <v/>
      </c>
      <c r="I11" s="48" t="str">
        <f t="shared" si="3"/>
        <v/>
      </c>
      <c r="J11" s="49" t="str">
        <f t="shared" si="4"/>
        <v/>
      </c>
      <c r="K11" s="51"/>
    </row>
    <row r="12" spans="2:17" ht="19.899999999999999" customHeight="1" x14ac:dyDescent="0.25">
      <c r="B12" s="92"/>
      <c r="C12" s="98"/>
      <c r="D12" s="99"/>
      <c r="E12" s="46"/>
      <c r="F12" s="47" t="str">
        <f t="shared" si="0"/>
        <v/>
      </c>
      <c r="G12" s="48" t="str">
        <f t="shared" si="1"/>
        <v/>
      </c>
      <c r="H12" s="48" t="str">
        <f t="shared" si="2"/>
        <v/>
      </c>
      <c r="I12" s="48" t="str">
        <f t="shared" si="3"/>
        <v/>
      </c>
      <c r="J12" s="49" t="str">
        <f t="shared" si="4"/>
        <v/>
      </c>
      <c r="K12" s="51"/>
    </row>
    <row r="13" spans="2:17" ht="19.899999999999999" customHeight="1" x14ac:dyDescent="0.25">
      <c r="B13" s="92"/>
      <c r="C13" s="100"/>
      <c r="D13" s="101"/>
      <c r="E13" s="46"/>
      <c r="F13" s="47" t="str">
        <f t="shared" si="0"/>
        <v/>
      </c>
      <c r="G13" s="48" t="str">
        <f t="shared" si="1"/>
        <v/>
      </c>
      <c r="H13" s="48" t="str">
        <f t="shared" si="2"/>
        <v/>
      </c>
      <c r="I13" s="48" t="str">
        <f t="shared" si="3"/>
        <v/>
      </c>
      <c r="J13" s="49" t="str">
        <f t="shared" si="4"/>
        <v/>
      </c>
      <c r="K13" s="51"/>
    </row>
    <row r="14" spans="2:17" ht="19.899999999999999" customHeight="1" x14ac:dyDescent="0.25">
      <c r="B14" s="92"/>
      <c r="C14" s="100"/>
      <c r="D14" s="101"/>
      <c r="E14" s="46"/>
      <c r="F14" s="47" t="str">
        <f t="shared" si="0"/>
        <v/>
      </c>
      <c r="G14" s="48" t="str">
        <f t="shared" si="1"/>
        <v/>
      </c>
      <c r="H14" s="48" t="str">
        <f t="shared" si="2"/>
        <v/>
      </c>
      <c r="I14" s="48" t="str">
        <f t="shared" si="3"/>
        <v/>
      </c>
      <c r="J14" s="49" t="str">
        <f t="shared" si="4"/>
        <v/>
      </c>
      <c r="K14" s="51"/>
    </row>
    <row r="15" spans="2:17" ht="19.899999999999999" customHeight="1" x14ac:dyDescent="0.25">
      <c r="B15" s="92"/>
      <c r="C15" s="98"/>
      <c r="D15" s="99"/>
      <c r="E15" s="46"/>
      <c r="F15" s="47" t="str">
        <f t="shared" si="0"/>
        <v/>
      </c>
      <c r="G15" s="48" t="str">
        <f t="shared" si="1"/>
        <v/>
      </c>
      <c r="H15" s="48" t="str">
        <f t="shared" si="2"/>
        <v/>
      </c>
      <c r="I15" s="48" t="str">
        <f t="shared" si="3"/>
        <v/>
      </c>
      <c r="J15" s="49" t="str">
        <f t="shared" si="4"/>
        <v/>
      </c>
      <c r="K15" s="51"/>
    </row>
    <row r="16" spans="2:17" ht="19.899999999999999" customHeight="1" x14ac:dyDescent="0.25">
      <c r="B16" s="92"/>
      <c r="C16" s="100"/>
      <c r="D16" s="101"/>
      <c r="E16" s="68"/>
      <c r="F16" s="47" t="str">
        <f t="shared" ref="F16" si="5">IFERROR(VLOOKUP(C16,business_data,3,FALSE),"")</f>
        <v/>
      </c>
      <c r="G16" s="48" t="str">
        <f t="shared" ref="G16" si="6">IFERROR(ROUND(IFERROR(VLOOKUP(C16,business_data,4,FALSE)*IFERROR(VLOOKUP(C16,business_data,2,FALSE)*IF(F16="Flat Rate*",1,E16),""),""),2),"")</f>
        <v/>
      </c>
      <c r="H16" s="48" t="str">
        <f t="shared" ref="H16" si="7">IFERROR(ROUND(IFERROR(VLOOKUP(C16,business_data,5,FALSE)*IFERROR(VLOOKUP(C16,business_data,2,FALSE)*IF(F16="Flat Rate*",1,E16),""),""),2),"")</f>
        <v/>
      </c>
      <c r="I16" s="48" t="str">
        <f t="shared" ref="I16" si="8">IFERROR(ROUND(IFERROR(VLOOKUP(C16,business_data,6,FALSE)*IFERROR(VLOOKUP(C16,business_data,2,FALSE)*IF(F16="Flat Rate*",1,E16),""),""),2),"")</f>
        <v/>
      </c>
      <c r="J16" s="49" t="str">
        <f t="shared" ref="J16" si="9">IFERROR(ROUND(IFERROR(VLOOKUP(C16,business_data,7,FALSE)*IFERROR(VLOOKUP(C16,business_data,2,FALSE)*IF(F16="Flat Rate*",1,E16),""),""),2),"")</f>
        <v/>
      </c>
      <c r="K16" s="51"/>
    </row>
    <row r="17" spans="2:138" ht="40.15" customHeight="1" x14ac:dyDescent="0.25">
      <c r="B17" s="92"/>
      <c r="C17" s="88"/>
      <c r="D17" s="102" t="s">
        <v>161</v>
      </c>
      <c r="E17" s="102"/>
      <c r="F17" s="102"/>
      <c r="G17" s="102"/>
      <c r="H17" s="102"/>
      <c r="I17" s="102"/>
      <c r="J17" s="102"/>
      <c r="K17" s="51"/>
    </row>
    <row r="18" spans="2:138" ht="19.899999999999999" customHeight="1" x14ac:dyDescent="0.25">
      <c r="B18" s="92"/>
      <c r="C18" s="40"/>
      <c r="D18" s="40"/>
      <c r="E18" s="73"/>
      <c r="F18" s="74"/>
      <c r="G18" s="75" t="s">
        <v>35</v>
      </c>
      <c r="H18" s="26" t="s">
        <v>36</v>
      </c>
      <c r="I18" s="27" t="s">
        <v>37</v>
      </c>
      <c r="J18" s="28" t="s">
        <v>38</v>
      </c>
      <c r="K18" s="51"/>
    </row>
    <row r="19" spans="2:138" s="2" customFormat="1" ht="19.899999999999999" customHeight="1" x14ac:dyDescent="0.25">
      <c r="B19" s="92"/>
      <c r="C19" s="41"/>
      <c r="D19" s="103" t="s">
        <v>158</v>
      </c>
      <c r="E19" s="104"/>
      <c r="F19" s="90" t="s">
        <v>156</v>
      </c>
      <c r="G19" s="79">
        <f>SUM(G6:G15)</f>
        <v>0</v>
      </c>
      <c r="H19" s="66">
        <f>SUM(H6:H15)</f>
        <v>0</v>
      </c>
      <c r="I19" s="66">
        <f>SUM(I6:I15)</f>
        <v>0</v>
      </c>
      <c r="J19" s="67">
        <f>SUM(J6:J15)</f>
        <v>0</v>
      </c>
      <c r="K19" s="52"/>
      <c r="L19" s="13"/>
      <c r="M19" s="38"/>
      <c r="N19" s="38"/>
      <c r="O19" s="38"/>
      <c r="P19" s="38"/>
      <c r="Q19" s="38"/>
      <c r="R19" s="38"/>
      <c r="S19" s="38"/>
      <c r="T19" s="38"/>
      <c r="U19" s="38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</row>
    <row r="20" spans="2:138" s="2" customFormat="1" ht="19.899999999999999" customHeight="1" x14ac:dyDescent="0.25">
      <c r="B20" s="92"/>
      <c r="C20" s="41"/>
      <c r="D20" s="105"/>
      <c r="E20" s="106"/>
      <c r="F20" s="82" t="s">
        <v>159</v>
      </c>
      <c r="G20" s="80">
        <f>ROUND(G19/0.00495113,0)</f>
        <v>0</v>
      </c>
      <c r="H20" s="63">
        <f>ROUND(H19/0.00495113,0)</f>
        <v>0</v>
      </c>
      <c r="I20" s="63">
        <f>ROUND(I19/0.00495113,0)</f>
        <v>0</v>
      </c>
      <c r="J20" s="64">
        <f>ROUND(J19/0.00495113,0)</f>
        <v>0</v>
      </c>
      <c r="K20" s="52"/>
      <c r="L20" s="13"/>
      <c r="M20" s="38"/>
      <c r="N20" s="38"/>
      <c r="O20" s="38"/>
      <c r="P20" s="38"/>
      <c r="Q20" s="38"/>
      <c r="R20" s="38"/>
      <c r="S20" s="38"/>
      <c r="T20" s="38"/>
      <c r="U20" s="38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</row>
    <row r="21" spans="2:138" s="2" customFormat="1" ht="19.899999999999999" customHeight="1" x14ac:dyDescent="0.25">
      <c r="B21" s="92"/>
      <c r="C21" s="41"/>
      <c r="D21" s="107" t="s">
        <v>51</v>
      </c>
      <c r="E21" s="108"/>
      <c r="F21" s="108"/>
      <c r="G21" s="81"/>
      <c r="H21" s="76"/>
      <c r="I21" s="76"/>
      <c r="J21" s="77"/>
      <c r="K21" s="52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</row>
    <row r="22" spans="2:138" s="2" customFormat="1" ht="19.899999999999999" customHeight="1" x14ac:dyDescent="0.25">
      <c r="B22" s="92"/>
      <c r="C22" s="41"/>
      <c r="D22" s="109" t="s">
        <v>50</v>
      </c>
      <c r="E22" s="110"/>
      <c r="F22" s="110"/>
      <c r="G22" s="85"/>
      <c r="H22" s="86"/>
      <c r="I22" s="86"/>
      <c r="J22" s="87"/>
      <c r="K22" s="52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</row>
    <row r="23" spans="2:138" s="2" customFormat="1" ht="19.899999999999999" customHeight="1" x14ac:dyDescent="0.25">
      <c r="B23" s="92"/>
      <c r="C23" s="41"/>
      <c r="D23" s="111" t="s">
        <v>157</v>
      </c>
      <c r="E23" s="112"/>
      <c r="F23" s="112"/>
      <c r="G23" s="60" t="str">
        <f>IFERROR(IF(G19/((VLOOKUP(G21,container_volumes,2,FALSE))*G22)-ROUNDDOWN(G19/((VLOOKUP(G21,container_volumes,2,FALSE))*G22),0)&lt;0.3,ROUNDDOWN(G19/((VLOOKUP(G21,container_volumes,2,FALSE))*G22),0),ROUNDUP(G19/((VLOOKUP(G21,container_volumes,2,FALSE))*G22),0)),"")</f>
        <v/>
      </c>
      <c r="H23" s="61" t="str">
        <f>IFERROR(IF(H19/((VLOOKUP(H21,container_volumes,2,FALSE))*H22)-ROUNDDOWN(H19/((VLOOKUP(H21,container_volumes,2,FALSE))*H22),0)&lt;0.3,ROUNDDOWN(H19/((VLOOKUP(H21,container_volumes,2,FALSE))*H22),0),ROUNDUP(H19/((VLOOKUP(H21,container_volumes,2,FALSE))*H22),0)),"")</f>
        <v/>
      </c>
      <c r="I23" s="61" t="str">
        <f>IFERROR(IF(I19/((VLOOKUP(I21,container_volumes,2,FALSE))*I22)-ROUNDDOWN(I19/((VLOOKUP(I21,container_volumes,2,FALSE))*I22),0)&lt;0.3,ROUNDDOWN(I19/((VLOOKUP(I21,container_volumes,2,FALSE))*I22),0),ROUNDUP(I19/((VLOOKUP(I21,container_volumes,2,FALSE))*I22),0)),"")</f>
        <v/>
      </c>
      <c r="J23" s="62" t="str">
        <f>IFERROR(IF(J19/((VLOOKUP(J21,container_volumes,2,FALSE))*J22)-ROUNDDOWN(J19/((VLOOKUP(J21,container_volumes,2,FALSE))*J22),0)&lt;0.3,ROUNDDOWN(J19/((VLOOKUP(J21,container_volumes,2,FALSE))*J22),0),ROUNDUP(J19/((VLOOKUP(J21,container_volumes,2,FALSE))*J22),0)),"")</f>
        <v/>
      </c>
      <c r="K23" s="52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</row>
    <row r="24" spans="2:138" ht="19.899999999999999" customHeight="1" x14ac:dyDescent="0.25">
      <c r="B24" s="93"/>
      <c r="C24" s="53" t="str">
        <f>IF(COUNTIF(F6:F15,"flat rate*")&gt;0,"* waste generation is independent of business size","")</f>
        <v/>
      </c>
      <c r="D24" s="53"/>
      <c r="E24" s="54"/>
      <c r="F24" s="55"/>
      <c r="G24" s="56"/>
      <c r="H24" s="56"/>
      <c r="I24" s="56"/>
      <c r="J24" s="56"/>
      <c r="K24" s="57"/>
      <c r="L24" s="34"/>
      <c r="M24" s="34"/>
      <c r="N24" s="34"/>
      <c r="O24" s="34"/>
      <c r="P24" s="34"/>
      <c r="Q24" s="34"/>
      <c r="R24" s="34"/>
    </row>
    <row r="25" spans="2:138" s="7" customFormat="1" ht="48" customHeight="1" x14ac:dyDescent="0.25"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spans="2:138" customFormat="1" ht="19.899999999999999" customHeight="1" x14ac:dyDescent="0.25">
      <c r="B26" s="91" t="s">
        <v>64</v>
      </c>
      <c r="C26" s="115"/>
      <c r="D26" s="115"/>
      <c r="E26" s="115"/>
      <c r="F26" s="115"/>
      <c r="G26" s="115"/>
      <c r="H26" s="115"/>
      <c r="I26" s="115"/>
      <c r="J26" s="115"/>
      <c r="K26" s="50"/>
    </row>
    <row r="27" spans="2:138" customFormat="1" ht="19.899999999999999" customHeight="1" x14ac:dyDescent="0.25">
      <c r="B27" s="92"/>
      <c r="C27" s="94" t="s">
        <v>52</v>
      </c>
      <c r="D27" s="95"/>
      <c r="E27" s="116" t="s">
        <v>53</v>
      </c>
      <c r="F27" s="116"/>
      <c r="G27" s="36" t="s">
        <v>35</v>
      </c>
      <c r="H27" s="26" t="s">
        <v>36</v>
      </c>
      <c r="I27" s="27" t="s">
        <v>37</v>
      </c>
      <c r="J27" s="28" t="s">
        <v>38</v>
      </c>
      <c r="K27" s="51"/>
    </row>
    <row r="28" spans="2:138" customFormat="1" ht="19.899999999999999" customHeight="1" x14ac:dyDescent="0.25">
      <c r="B28" s="92"/>
      <c r="C28" s="96"/>
      <c r="D28" s="97"/>
      <c r="E28" s="117"/>
      <c r="F28" s="117"/>
      <c r="G28" s="35" t="s">
        <v>156</v>
      </c>
      <c r="H28" s="24" t="s">
        <v>156</v>
      </c>
      <c r="I28" s="25" t="s">
        <v>156</v>
      </c>
      <c r="J28" s="29" t="s">
        <v>156</v>
      </c>
      <c r="K28" s="51"/>
    </row>
    <row r="29" spans="2:138" customFormat="1" ht="19.899999999999999" customHeight="1" x14ac:dyDescent="0.25">
      <c r="B29" s="92"/>
      <c r="C29" s="98"/>
      <c r="D29" s="99"/>
      <c r="E29" s="42"/>
      <c r="F29" s="43" t="str">
        <f>IFERROR(VLOOKUP(C29,business_data,3,FALSE),"")</f>
        <v/>
      </c>
      <c r="G29" s="44" t="str">
        <f>IFERROR(ROUND(IFERROR(VLOOKUP(C29,business_data,4,FALSE)*IFERROR(VLOOKUP(C29,business_data,2,FALSE)*IF(F29="Flat Rate*",1,E29),""),""),2),"")</f>
        <v/>
      </c>
      <c r="H29" s="44" t="str">
        <f>IFERROR(ROUND(IFERROR(VLOOKUP(C29,business_data,5,FALSE)*IFERROR(VLOOKUP(C29,business_data,2,FALSE)*IF(F29="Flat Rate*",1,E29),""),""),2),"")</f>
        <v/>
      </c>
      <c r="I29" s="44" t="str">
        <f>IFERROR(ROUND(IFERROR(VLOOKUP(C29,business_data,6,FALSE)*IFERROR(VLOOKUP(C29,business_data,2,FALSE)*IF(F29="Flat Rate*",1,E29),""),""),2),"")</f>
        <v/>
      </c>
      <c r="J29" s="45" t="str">
        <f>IFERROR(ROUND(IFERROR(VLOOKUP(C29,business_data,7,FALSE)*IFERROR(VLOOKUP(C29,business_data,2,FALSE)*IF(F29="Flat Rate*",1,E29),""),""),2),"")</f>
        <v/>
      </c>
      <c r="K29" s="51"/>
    </row>
    <row r="30" spans="2:138" customFormat="1" ht="19.899999999999999" customHeight="1" x14ac:dyDescent="0.25">
      <c r="B30" s="92"/>
      <c r="C30" s="100"/>
      <c r="D30" s="101"/>
      <c r="E30" s="46"/>
      <c r="F30" s="47" t="str">
        <f t="shared" ref="F30:F38" si="10">IFERROR(VLOOKUP(C30,business_data,3,FALSE),"")</f>
        <v/>
      </c>
      <c r="G30" s="48" t="str">
        <f t="shared" ref="G30:G38" si="11">IFERROR(ROUND(IFERROR(VLOOKUP(C30,business_data,4,FALSE)*IFERROR(VLOOKUP(C30,business_data,2,FALSE)*IF(F30="Flat Rate*",1,E30),""),""),2),"")</f>
        <v/>
      </c>
      <c r="H30" s="48" t="str">
        <f t="shared" ref="H30:H38" si="12">IFERROR(ROUND(IFERROR(VLOOKUP(C30,business_data,5,FALSE)*IFERROR(VLOOKUP(C30,business_data,2,FALSE)*IF(F30="Flat Rate*",1,E30),""),""),2),"")</f>
        <v/>
      </c>
      <c r="I30" s="48" t="str">
        <f t="shared" ref="I30:I38" si="13">IFERROR(ROUND(IFERROR(VLOOKUP(C30,business_data,6,FALSE)*IFERROR(VLOOKUP(C30,business_data,2,FALSE)*IF(F30="Flat Rate*",1,E30),""),""),2),"")</f>
        <v/>
      </c>
      <c r="J30" s="49" t="str">
        <f t="shared" ref="J30:J38" si="14">IFERROR(ROUND(IFERROR(VLOOKUP(C30,business_data,7,FALSE)*IFERROR(VLOOKUP(C30,business_data,2,FALSE)*IF(F30="Flat Rate*",1,E30),""),""),2),"")</f>
        <v/>
      </c>
      <c r="K30" s="51"/>
    </row>
    <row r="31" spans="2:138" customFormat="1" ht="19.899999999999999" customHeight="1" x14ac:dyDescent="0.25">
      <c r="B31" s="92"/>
      <c r="C31" s="98"/>
      <c r="D31" s="99"/>
      <c r="E31" s="46"/>
      <c r="F31" s="47" t="str">
        <f t="shared" si="10"/>
        <v/>
      </c>
      <c r="G31" s="48" t="str">
        <f t="shared" si="11"/>
        <v/>
      </c>
      <c r="H31" s="48" t="str">
        <f t="shared" si="12"/>
        <v/>
      </c>
      <c r="I31" s="48" t="str">
        <f t="shared" si="13"/>
        <v/>
      </c>
      <c r="J31" s="49" t="str">
        <f t="shared" si="14"/>
        <v/>
      </c>
      <c r="K31" s="51"/>
    </row>
    <row r="32" spans="2:138" customFormat="1" ht="19.899999999999999" customHeight="1" x14ac:dyDescent="0.25">
      <c r="B32" s="92"/>
      <c r="C32" s="100"/>
      <c r="D32" s="101"/>
      <c r="E32" s="46"/>
      <c r="F32" s="47" t="str">
        <f t="shared" si="10"/>
        <v/>
      </c>
      <c r="G32" s="48" t="str">
        <f t="shared" si="11"/>
        <v/>
      </c>
      <c r="H32" s="48" t="str">
        <f t="shared" si="12"/>
        <v/>
      </c>
      <c r="I32" s="48" t="str">
        <f t="shared" si="13"/>
        <v/>
      </c>
      <c r="J32" s="49" t="str">
        <f t="shared" si="14"/>
        <v/>
      </c>
      <c r="K32" s="51"/>
    </row>
    <row r="33" spans="2:11" customFormat="1" ht="19.899999999999999" customHeight="1" x14ac:dyDescent="0.25">
      <c r="B33" s="92"/>
      <c r="C33" s="98"/>
      <c r="D33" s="99"/>
      <c r="E33" s="46"/>
      <c r="F33" s="47" t="str">
        <f t="shared" si="10"/>
        <v/>
      </c>
      <c r="G33" s="48" t="str">
        <f t="shared" si="11"/>
        <v/>
      </c>
      <c r="H33" s="48" t="str">
        <f t="shared" si="12"/>
        <v/>
      </c>
      <c r="I33" s="48" t="str">
        <f t="shared" si="13"/>
        <v/>
      </c>
      <c r="J33" s="49" t="str">
        <f t="shared" si="14"/>
        <v/>
      </c>
      <c r="K33" s="51"/>
    </row>
    <row r="34" spans="2:11" customFormat="1" ht="19.899999999999999" customHeight="1" x14ac:dyDescent="0.25">
      <c r="B34" s="92"/>
      <c r="C34" s="100"/>
      <c r="D34" s="101"/>
      <c r="E34" s="46"/>
      <c r="F34" s="47" t="str">
        <f t="shared" si="10"/>
        <v/>
      </c>
      <c r="G34" s="48" t="str">
        <f t="shared" si="11"/>
        <v/>
      </c>
      <c r="H34" s="48" t="str">
        <f t="shared" si="12"/>
        <v/>
      </c>
      <c r="I34" s="48" t="str">
        <f t="shared" si="13"/>
        <v/>
      </c>
      <c r="J34" s="49" t="str">
        <f t="shared" si="14"/>
        <v/>
      </c>
      <c r="K34" s="51"/>
    </row>
    <row r="35" spans="2:11" customFormat="1" ht="19.899999999999999" customHeight="1" x14ac:dyDescent="0.25">
      <c r="B35" s="92"/>
      <c r="C35" s="98"/>
      <c r="D35" s="99"/>
      <c r="E35" s="46"/>
      <c r="F35" s="47" t="str">
        <f t="shared" si="10"/>
        <v/>
      </c>
      <c r="G35" s="48" t="str">
        <f t="shared" si="11"/>
        <v/>
      </c>
      <c r="H35" s="48" t="str">
        <f t="shared" si="12"/>
        <v/>
      </c>
      <c r="I35" s="48" t="str">
        <f t="shared" si="13"/>
        <v/>
      </c>
      <c r="J35" s="49" t="str">
        <f t="shared" si="14"/>
        <v/>
      </c>
      <c r="K35" s="51"/>
    </row>
    <row r="36" spans="2:11" customFormat="1" ht="19.899999999999999" customHeight="1" x14ac:dyDescent="0.25">
      <c r="B36" s="92"/>
      <c r="C36" s="100"/>
      <c r="D36" s="101"/>
      <c r="E36" s="46"/>
      <c r="F36" s="47" t="str">
        <f t="shared" si="10"/>
        <v/>
      </c>
      <c r="G36" s="48" t="str">
        <f t="shared" si="11"/>
        <v/>
      </c>
      <c r="H36" s="48" t="str">
        <f t="shared" si="12"/>
        <v/>
      </c>
      <c r="I36" s="48" t="str">
        <f t="shared" si="13"/>
        <v/>
      </c>
      <c r="J36" s="49" t="str">
        <f t="shared" si="14"/>
        <v/>
      </c>
      <c r="K36" s="51"/>
    </row>
    <row r="37" spans="2:11" customFormat="1" ht="19.899999999999999" customHeight="1" x14ac:dyDescent="0.25">
      <c r="B37" s="92"/>
      <c r="C37" s="100"/>
      <c r="D37" s="101"/>
      <c r="E37" s="46"/>
      <c r="F37" s="47" t="str">
        <f t="shared" si="10"/>
        <v/>
      </c>
      <c r="G37" s="48" t="str">
        <f t="shared" si="11"/>
        <v/>
      </c>
      <c r="H37" s="48" t="str">
        <f t="shared" si="12"/>
        <v/>
      </c>
      <c r="I37" s="48" t="str">
        <f t="shared" si="13"/>
        <v/>
      </c>
      <c r="J37" s="49" t="str">
        <f t="shared" si="14"/>
        <v/>
      </c>
      <c r="K37" s="51"/>
    </row>
    <row r="38" spans="2:11" customFormat="1" ht="19.899999999999999" customHeight="1" x14ac:dyDescent="0.25">
      <c r="B38" s="92"/>
      <c r="C38" s="98"/>
      <c r="D38" s="99"/>
      <c r="E38" s="46"/>
      <c r="F38" s="47" t="str">
        <f t="shared" si="10"/>
        <v/>
      </c>
      <c r="G38" s="48" t="str">
        <f t="shared" si="11"/>
        <v/>
      </c>
      <c r="H38" s="48" t="str">
        <f t="shared" si="12"/>
        <v/>
      </c>
      <c r="I38" s="48" t="str">
        <f t="shared" si="13"/>
        <v/>
      </c>
      <c r="J38" s="49" t="str">
        <f t="shared" si="14"/>
        <v/>
      </c>
      <c r="K38" s="51"/>
    </row>
    <row r="39" spans="2:11" customFormat="1" ht="19.899999999999999" customHeight="1" x14ac:dyDescent="0.25">
      <c r="B39" s="92"/>
      <c r="C39" s="113"/>
      <c r="D39" s="114"/>
      <c r="E39" s="68"/>
      <c r="F39" s="69" t="str">
        <f t="shared" ref="F39" si="15">IFERROR(VLOOKUP(C39,business_data,3,FALSE),"")</f>
        <v/>
      </c>
      <c r="G39" s="70" t="str">
        <f t="shared" ref="G39" si="16">IFERROR(ROUND(IFERROR(VLOOKUP(C39,business_data,4,FALSE)*IFERROR(VLOOKUP(C39,business_data,2,FALSE)*IF(F39="Flat Rate*",1,E39),""),""),2),"")</f>
        <v/>
      </c>
      <c r="H39" s="70" t="str">
        <f t="shared" ref="H39" si="17">IFERROR(ROUND(IFERROR(VLOOKUP(C39,business_data,5,FALSE)*IFERROR(VLOOKUP(C39,business_data,2,FALSE)*IF(F39="Flat Rate*",1,E39),""),""),2),"")</f>
        <v/>
      </c>
      <c r="I39" s="70" t="str">
        <f t="shared" ref="I39" si="18">IFERROR(ROUND(IFERROR(VLOOKUP(C39,business_data,6,FALSE)*IFERROR(VLOOKUP(C39,business_data,2,FALSE)*IF(F39="Flat Rate*",1,E39),""),""),2),"")</f>
        <v/>
      </c>
      <c r="J39" s="71" t="str">
        <f t="shared" ref="J39" si="19">IFERROR(ROUND(IFERROR(VLOOKUP(C39,business_data,7,FALSE)*IFERROR(VLOOKUP(C39,business_data,2,FALSE)*IF(F39="Flat Rate*",1,E39),""),""),2),"")</f>
        <v/>
      </c>
      <c r="K39" s="51"/>
    </row>
    <row r="40" spans="2:11" customFormat="1" ht="19.899999999999999" customHeight="1" x14ac:dyDescent="0.25">
      <c r="B40" s="92"/>
      <c r="C40" s="83"/>
      <c r="D40" s="83"/>
      <c r="E40" s="84"/>
      <c r="F40" s="78"/>
      <c r="G40" s="72"/>
      <c r="H40" s="72"/>
      <c r="I40" s="72"/>
      <c r="J40" s="72"/>
      <c r="K40" s="51"/>
    </row>
    <row r="41" spans="2:11" customFormat="1" ht="19.899999999999999" customHeight="1" x14ac:dyDescent="0.25">
      <c r="B41" s="92"/>
      <c r="C41" s="40"/>
      <c r="D41" s="40"/>
      <c r="E41" s="73"/>
      <c r="F41" s="74"/>
      <c r="G41" s="75" t="s">
        <v>35</v>
      </c>
      <c r="H41" s="26" t="s">
        <v>36</v>
      </c>
      <c r="I41" s="27" t="s">
        <v>37</v>
      </c>
      <c r="J41" s="28" t="s">
        <v>38</v>
      </c>
      <c r="K41" s="51"/>
    </row>
    <row r="42" spans="2:11" customFormat="1" ht="19.899999999999999" customHeight="1" x14ac:dyDescent="0.25">
      <c r="B42" s="92"/>
      <c r="C42" s="41"/>
      <c r="D42" s="103" t="s">
        <v>158</v>
      </c>
      <c r="E42" s="104"/>
      <c r="F42" s="90" t="s">
        <v>156</v>
      </c>
      <c r="G42" s="79">
        <f>SUM(G29:G38)</f>
        <v>0</v>
      </c>
      <c r="H42" s="66">
        <f>SUM(H29:H38)</f>
        <v>0</v>
      </c>
      <c r="I42" s="66">
        <f>SUM(I29:I38)</f>
        <v>0</v>
      </c>
      <c r="J42" s="67">
        <f>SUM(J29:J38)</f>
        <v>0</v>
      </c>
      <c r="K42" s="52"/>
    </row>
    <row r="43" spans="2:11" customFormat="1" ht="19.899999999999999" customHeight="1" x14ac:dyDescent="0.25">
      <c r="B43" s="92"/>
      <c r="C43" s="41"/>
      <c r="D43" s="105"/>
      <c r="E43" s="106"/>
      <c r="F43" s="82" t="s">
        <v>159</v>
      </c>
      <c r="G43" s="80">
        <f>ROUND(G42/0.00495113,0)</f>
        <v>0</v>
      </c>
      <c r="H43" s="63">
        <f>ROUND(H42/0.00495113,0)</f>
        <v>0</v>
      </c>
      <c r="I43" s="63">
        <f>ROUND(I42/0.00495113,0)</f>
        <v>0</v>
      </c>
      <c r="J43" s="64">
        <f>ROUND(J42/0.00495113,0)</f>
        <v>0</v>
      </c>
      <c r="K43" s="52"/>
    </row>
    <row r="44" spans="2:11" customFormat="1" ht="19.899999999999999" customHeight="1" x14ac:dyDescent="0.25">
      <c r="B44" s="92"/>
      <c r="C44" s="41"/>
      <c r="D44" s="107" t="s">
        <v>51</v>
      </c>
      <c r="E44" s="108"/>
      <c r="F44" s="108"/>
      <c r="G44" s="81"/>
      <c r="H44" s="76"/>
      <c r="I44" s="76"/>
      <c r="J44" s="77"/>
      <c r="K44" s="52"/>
    </row>
    <row r="45" spans="2:11" customFormat="1" ht="19.899999999999999" customHeight="1" x14ac:dyDescent="0.25">
      <c r="B45" s="92"/>
      <c r="C45" s="41"/>
      <c r="D45" s="109" t="s">
        <v>50</v>
      </c>
      <c r="E45" s="110"/>
      <c r="F45" s="110"/>
      <c r="G45" s="85"/>
      <c r="H45" s="86"/>
      <c r="I45" s="86"/>
      <c r="J45" s="87"/>
      <c r="K45" s="52"/>
    </row>
    <row r="46" spans="2:11" ht="19.899999999999999" customHeight="1" x14ac:dyDescent="0.25">
      <c r="B46" s="92"/>
      <c r="C46" s="41"/>
      <c r="D46" s="111" t="s">
        <v>157</v>
      </c>
      <c r="E46" s="112"/>
      <c r="F46" s="112"/>
      <c r="G46" s="60" t="str">
        <f>IFERROR(IF(G42/((VLOOKUP(G44,container_volumes,2,FALSE))*G45)-ROUNDDOWN(G42/((VLOOKUP(G44,container_volumes,2,FALSE))*G45),0)&lt;0.3,ROUNDDOWN(G42/((VLOOKUP(G44,container_volumes,2,FALSE))*G45),0),ROUNDUP(G42/((VLOOKUP(G44,container_volumes,2,FALSE))*G45),0)),"")</f>
        <v/>
      </c>
      <c r="H46" s="61" t="str">
        <f>IFERROR(IF(H42/((VLOOKUP(H44,container_volumes,2,FALSE))*H45)-ROUNDDOWN(H42/((VLOOKUP(H44,container_volumes,2,FALSE))*H45),0)&lt;0.3,ROUNDDOWN(H42/((VLOOKUP(H44,container_volumes,2,FALSE))*H45),0),ROUNDUP(H42/((VLOOKUP(H44,container_volumes,2,FALSE))*H45),0)),"")</f>
        <v/>
      </c>
      <c r="I46" s="61" t="str">
        <f>IFERROR(IF(I42/((VLOOKUP(I44,container_volumes,2,FALSE))*I45)-ROUNDDOWN(I42/((VLOOKUP(I44,container_volumes,2,FALSE))*I45),0)&lt;0.3,ROUNDDOWN(I42/((VLOOKUP(I44,container_volumes,2,FALSE))*I45),0),ROUNDUP(I42/((VLOOKUP(I44,container_volumes,2,FALSE))*I45),0)),"")</f>
        <v/>
      </c>
      <c r="J46" s="62" t="str">
        <f>IFERROR(IF(J42/((VLOOKUP(J44,container_volumes,2,FALSE))*J45)-ROUNDDOWN(J42/((VLOOKUP(J44,container_volumes,2,FALSE))*J45),0)&lt;0.3,ROUNDDOWN(J42/((VLOOKUP(J44,container_volumes,2,FALSE))*J45),0),ROUNDUP(J42/((VLOOKUP(J44,container_volumes,2,FALSE))*J45),0)),"")</f>
        <v/>
      </c>
      <c r="K46" s="52"/>
    </row>
    <row r="47" spans="2:11" ht="19.899999999999999" customHeight="1" x14ac:dyDescent="0.25">
      <c r="B47" s="93"/>
      <c r="C47" s="53" t="str">
        <f>IF(COUNTIF(F29:F38,"flat rate*")&gt;0,"* waste generation is independent of business size","")</f>
        <v/>
      </c>
      <c r="D47" s="53"/>
      <c r="E47" s="54"/>
      <c r="F47" s="55"/>
      <c r="G47" s="56"/>
      <c r="H47" s="56"/>
      <c r="I47" s="56"/>
      <c r="J47" s="56"/>
      <c r="K47" s="57"/>
    </row>
  </sheetData>
  <mergeCells count="39">
    <mergeCell ref="C37:D37"/>
    <mergeCell ref="C38:D38"/>
    <mergeCell ref="D21:F21"/>
    <mergeCell ref="D22:F22"/>
    <mergeCell ref="D23:F23"/>
    <mergeCell ref="C32:D32"/>
    <mergeCell ref="C33:D33"/>
    <mergeCell ref="C34:D34"/>
    <mergeCell ref="C26:J26"/>
    <mergeCell ref="E27:F28"/>
    <mergeCell ref="C6:D6"/>
    <mergeCell ref="E4:F5"/>
    <mergeCell ref="C3:J3"/>
    <mergeCell ref="C7:D7"/>
    <mergeCell ref="C8:D8"/>
    <mergeCell ref="C9:D9"/>
    <mergeCell ref="C4:D5"/>
    <mergeCell ref="D19:E20"/>
    <mergeCell ref="C10:D10"/>
    <mergeCell ref="C11:D11"/>
    <mergeCell ref="C16:D16"/>
    <mergeCell ref="C15:D15"/>
    <mergeCell ref="C14:D14"/>
    <mergeCell ref="B3:B24"/>
    <mergeCell ref="C27:D28"/>
    <mergeCell ref="C29:D29"/>
    <mergeCell ref="C30:D30"/>
    <mergeCell ref="C31:D31"/>
    <mergeCell ref="C13:D13"/>
    <mergeCell ref="C12:D12"/>
    <mergeCell ref="D17:J17"/>
    <mergeCell ref="B26:B47"/>
    <mergeCell ref="D42:E43"/>
    <mergeCell ref="D44:F44"/>
    <mergeCell ref="D45:F45"/>
    <mergeCell ref="D46:F46"/>
    <mergeCell ref="C39:D39"/>
    <mergeCell ref="C35:D35"/>
    <mergeCell ref="C36:D36"/>
  </mergeCells>
  <conditionalFormatting sqref="G23:J23">
    <cfRule type="cellIs" dxfId="1" priority="5" operator="between">
      <formula>4</formula>
      <formula>100</formula>
    </cfRule>
  </conditionalFormatting>
  <conditionalFormatting sqref="G46:J46">
    <cfRule type="cellIs" dxfId="0" priority="1" operator="between">
      <formula>4</formula>
      <formula>100</formula>
    </cfRule>
  </conditionalFormatting>
  <dataValidations xWindow="70" yWindow="495" count="19">
    <dataValidation allowBlank="1" showInputMessage="1" showErrorMessage="1" promptTitle="Size" prompt="Input the number of the units described in the field to the right_x000a__x000a_Example: if ft2 is the unit, input the gross square footage for that business." sqref="E6 E29"/>
    <dataValidation allowBlank="1" showInputMessage="1" showErrorMessage="1" promptTitle="Food (cubic yards)" prompt="This is the food waste in cubic yards calculated for the business " sqref="G6:G16 G29:G40"/>
    <dataValidation allowBlank="1" showInputMessage="1" showErrorMessage="1" prompt="Total yd3 of trash in enclosure 1" sqref="J19 J42"/>
    <dataValidation type="whole" allowBlank="1" showErrorMessage="1" error="Whole numbers only" sqref="G22:J22 G45:J45">
      <formula1>0</formula1>
      <formula2>100</formula2>
    </dataValidation>
    <dataValidation allowBlank="1" showErrorMessage="1" promptTitle="Container" prompt="Please choose the container size." sqref="N10:N11"/>
    <dataValidation type="list" allowBlank="1" showErrorMessage="1" errorTitle="Business Type " error="Please select a business type from the dropdown list." prompt="Please select a business type from the dropdown. " sqref="C16:C17 C7 C9 C11 C13:C14 C39:C40 C30 C32 C34 C36:C37">
      <formula1>business_type</formula1>
    </dataValidation>
    <dataValidation allowBlank="1" showInputMessage="1" showErrorMessage="1" promptTitle="Green (cubic yards)" prompt="This is the green waste in cubic yards calculated for the business " sqref="H6:H16 H29:H40"/>
    <dataValidation allowBlank="1" showInputMessage="1" showErrorMessage="1" promptTitle="Recycling (cubic yards)" prompt="This is the recycling in cubic yards calculated for the business " sqref="I6:I16 I29:I40"/>
    <dataValidation allowBlank="1" showInputMessage="1" showErrorMessage="1" promptTitle="Trash (cubic yards)" prompt="This is the trash in cubic yards calculated for the business " sqref="J6:J16 J29:J40"/>
    <dataValidation allowBlank="1" showInputMessage="1" showErrorMessage="1" prompt="Total yd3 of food in enclosure " sqref="G19 G42"/>
    <dataValidation allowBlank="1" showInputMessage="1" showErrorMessage="1" prompt="Total yd3 of greenwaste in enclosure " sqref="H19 H42"/>
    <dataValidation allowBlank="1" showInputMessage="1" showErrorMessage="1" prompt="Total yd3 of recycling in enclosure _x000a_" sqref="I19 I42"/>
    <dataValidation allowBlank="1" showInputMessage="1" showErrorMessage="1" prompt="Total gallons of food in enclosure " sqref="G20 G43"/>
    <dataValidation allowBlank="1" showInputMessage="1" showErrorMessage="1" prompt="Total gallons of greenwaste in enclosure" sqref="H20 H43"/>
    <dataValidation allowBlank="1" showInputMessage="1" showErrorMessage="1" prompt="Total gallons of recycling in enclosure" sqref="I20 I43"/>
    <dataValidation allowBlank="1" showInputMessage="1" showErrorMessage="1" prompt="Total gallons of trash in enclosure" sqref="J20 J43"/>
    <dataValidation type="list" allowBlank="1" showInputMessage="1" showErrorMessage="1" errorTitle="Business Type " error="Please select a business type from the dropdown list." promptTitle="Business Type" prompt="Please select a business type from the dropdown. See Business Type Definitions tab for help." sqref="C6 C15 C8 C10 C12 C35 C38 C31 C33 C29">
      <formula1>business_type</formula1>
    </dataValidation>
    <dataValidation type="list" allowBlank="1" showInputMessage="1" showErrorMessage="1" error="Please select a container from the drop down list" promptTitle="Container Size" prompt="Select food container size from dropdown list.  Food container sizes are limited." sqref="G21 G44">
      <formula1>food_containers</formula1>
    </dataValidation>
    <dataValidation allowBlank="1" showErrorMessage="1" errorTitle="Business Class Inputs" error="Hi! Please select a business class from the dropdown list. If one does not exist, please select the next best business class. Thanks!" promptTitle="Business Class" prompt="Please select a business class from the dropdown. If one does not exist, then please select the next best thing." sqref="C24:D24 C47:D47"/>
  </dataValidations>
  <pageMargins left="0.7" right="0.7" top="0.75" bottom="0.75" header="0.3" footer="0.3"/>
  <pageSetup scale="62" orientation="portrait" r:id="rId1"/>
  <headerFooter>
    <oddHeader xml:space="preserve">&amp;C 
</oddHeader>
    <oddFooter xml:space="preserve">&amp;C </oddFooter>
  </headerFooter>
  <extLst>
    <ext xmlns:x14="http://schemas.microsoft.com/office/spreadsheetml/2009/9/main" uri="{CCE6A557-97BC-4b89-ADB6-D9C93CAAB3DF}">
      <x14:dataValidations xmlns:xm="http://schemas.microsoft.com/office/excel/2006/main" xWindow="70" yWindow="495" count="6">
        <x14:dataValidation type="list" allowBlank="1" showInputMessage="1" showErrorMessage="1" promptTitle="Container Size" prompt="Select the recycling container size from the dropdown list">
          <x14:formula1>
            <xm:f>'Lookup Lists'!$B$3:$B$13</xm:f>
          </x14:formula1>
          <xm:sqref>I21</xm:sqref>
        </x14:dataValidation>
        <x14:dataValidation type="list" allowBlank="1" showInputMessage="1" showErrorMessage="1" promptTitle="Container Size" prompt="Select the recycling container size from the dropdown list">
          <x14:formula1>
            <xm:f>'Lookup Lists'!$B$3:$B$13</xm:f>
          </x14:formula1>
          <xm:sqref>I44</xm:sqref>
        </x14:dataValidation>
        <x14:dataValidation type="list" allowBlank="1" showInputMessage="1" showErrorMessage="1" promptTitle="Container Size" prompt="Select the trash container size from the dropdown list">
          <x14:formula1>
            <xm:f>'Lookup Lists'!$B$3:$B$13</xm:f>
          </x14:formula1>
          <xm:sqref>J21</xm:sqref>
        </x14:dataValidation>
        <x14:dataValidation type="list" allowBlank="1" showInputMessage="1" showErrorMessage="1" promptTitle="Container Size" prompt="Select the trash container size from the dropdown list">
          <x14:formula1>
            <xm:f>'Lookup Lists'!$B$3:$B$13</xm:f>
          </x14:formula1>
          <xm:sqref>J44</xm:sqref>
        </x14:dataValidation>
        <x14:dataValidation type="list" allowBlank="1" showInputMessage="1" showErrorMessage="1" promptTitle="Container Size" prompt="Select the greenwaste container size from the dropdown list">
          <x14:formula1>
            <xm:f>'Lookup Lists'!$B$3:$B$13</xm:f>
          </x14:formula1>
          <xm:sqref>H21</xm:sqref>
        </x14:dataValidation>
        <x14:dataValidation type="list" allowBlank="1" showInputMessage="1" showErrorMessage="1" promptTitle="Container Size" prompt="Select the greenwaste container size from the dropdown list">
          <x14:formula1>
            <xm:f>'Lookup Lists'!$B$3:$B$13</xm:f>
          </x14:formula1>
          <xm:sqref>H44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1"/>
  <sheetViews>
    <sheetView showGridLines="0" showRowColHeaders="0" showRuler="0" zoomScaleNormal="100" zoomScaleSheetLayoutView="100" workbookViewId="0">
      <selection activeCell="B2" sqref="B2"/>
    </sheetView>
  </sheetViews>
  <sheetFormatPr defaultRowHeight="15" x14ac:dyDescent="0.25"/>
  <cols>
    <col min="1" max="1" width="7.42578125" customWidth="1"/>
    <col min="2" max="2" width="20.42578125" style="65" customWidth="1"/>
    <col min="3" max="3" width="69.28515625" customWidth="1"/>
  </cols>
  <sheetData>
    <row r="1" spans="2:3" ht="25.9" customHeight="1" x14ac:dyDescent="0.25"/>
    <row r="2" spans="2:3" ht="22.9" customHeight="1" x14ac:dyDescent="0.25">
      <c r="B2" s="20" t="s">
        <v>52</v>
      </c>
      <c r="C2" s="20" t="s">
        <v>141</v>
      </c>
    </row>
    <row r="3" spans="2:3" s="65" customFormat="1" x14ac:dyDescent="0.25">
      <c r="B3" s="33" t="s">
        <v>2</v>
      </c>
      <c r="C3" s="33" t="s">
        <v>65</v>
      </c>
    </row>
    <row r="4" spans="2:3" s="65" customFormat="1" x14ac:dyDescent="0.25">
      <c r="B4" s="33" t="s">
        <v>3</v>
      </c>
      <c r="C4" s="33" t="s">
        <v>66</v>
      </c>
    </row>
    <row r="5" spans="2:3" s="65" customFormat="1" ht="25.5" x14ac:dyDescent="0.25">
      <c r="B5" s="33" t="s">
        <v>4</v>
      </c>
      <c r="C5" s="33" t="s">
        <v>142</v>
      </c>
    </row>
    <row r="6" spans="2:3" s="65" customFormat="1" x14ac:dyDescent="0.25">
      <c r="B6" s="33" t="s">
        <v>5</v>
      </c>
      <c r="C6" s="33" t="s">
        <v>67</v>
      </c>
    </row>
    <row r="7" spans="2:3" s="65" customFormat="1" ht="38.25" x14ac:dyDescent="0.25">
      <c r="B7" s="33" t="s">
        <v>6</v>
      </c>
      <c r="C7" s="33" t="s">
        <v>68</v>
      </c>
    </row>
    <row r="8" spans="2:3" s="65" customFormat="1" x14ac:dyDescent="0.25">
      <c r="B8" s="89" t="s">
        <v>162</v>
      </c>
      <c r="C8" s="89" t="s">
        <v>164</v>
      </c>
    </row>
    <row r="9" spans="2:3" s="65" customFormat="1" ht="38.25" x14ac:dyDescent="0.25">
      <c r="B9" s="33" t="s">
        <v>7</v>
      </c>
      <c r="C9" s="33" t="s">
        <v>143</v>
      </c>
    </row>
    <row r="10" spans="2:3" s="65" customFormat="1" x14ac:dyDescent="0.25">
      <c r="B10" s="33" t="s">
        <v>8</v>
      </c>
      <c r="C10" s="33" t="s">
        <v>69</v>
      </c>
    </row>
    <row r="11" spans="2:3" s="65" customFormat="1" x14ac:dyDescent="0.25">
      <c r="B11" s="33" t="s">
        <v>9</v>
      </c>
      <c r="C11" s="33" t="s">
        <v>70</v>
      </c>
    </row>
    <row r="12" spans="2:3" s="65" customFormat="1" ht="38.25" x14ac:dyDescent="0.25">
      <c r="B12" s="33" t="s">
        <v>71</v>
      </c>
      <c r="C12" s="33" t="s">
        <v>72</v>
      </c>
    </row>
    <row r="13" spans="2:3" s="65" customFormat="1" ht="25.5" x14ac:dyDescent="0.25">
      <c r="B13" s="33" t="s">
        <v>40</v>
      </c>
      <c r="C13" s="33" t="s">
        <v>73</v>
      </c>
    </row>
    <row r="14" spans="2:3" s="65" customFormat="1" x14ac:dyDescent="0.25">
      <c r="B14" s="33" t="s">
        <v>11</v>
      </c>
      <c r="C14" s="33" t="s">
        <v>74</v>
      </c>
    </row>
    <row r="15" spans="2:3" s="65" customFormat="1" x14ac:dyDescent="0.25">
      <c r="B15" s="33" t="s">
        <v>12</v>
      </c>
      <c r="C15" s="33" t="s">
        <v>75</v>
      </c>
    </row>
    <row r="16" spans="2:3" s="65" customFormat="1" x14ac:dyDescent="0.25">
      <c r="B16" s="33" t="s">
        <v>13</v>
      </c>
      <c r="C16" s="33" t="s">
        <v>76</v>
      </c>
    </row>
    <row r="17" spans="2:3" s="65" customFormat="1" ht="25.5" x14ac:dyDescent="0.25">
      <c r="B17" s="33" t="s">
        <v>14</v>
      </c>
      <c r="C17" s="33" t="s">
        <v>77</v>
      </c>
    </row>
    <row r="18" spans="2:3" s="65" customFormat="1" x14ac:dyDescent="0.25">
      <c r="B18" s="33" t="s">
        <v>15</v>
      </c>
      <c r="C18" s="33" t="s">
        <v>78</v>
      </c>
    </row>
    <row r="19" spans="2:3" s="65" customFormat="1" ht="25.5" x14ac:dyDescent="0.25">
      <c r="B19" s="33" t="s">
        <v>16</v>
      </c>
      <c r="C19" s="33" t="s">
        <v>79</v>
      </c>
    </row>
    <row r="20" spans="2:3" s="65" customFormat="1" x14ac:dyDescent="0.25">
      <c r="B20" s="33" t="s">
        <v>17</v>
      </c>
      <c r="C20" s="33" t="s">
        <v>80</v>
      </c>
    </row>
    <row r="21" spans="2:3" s="65" customFormat="1" x14ac:dyDescent="0.25">
      <c r="B21" s="33" t="s">
        <v>18</v>
      </c>
      <c r="C21" s="33" t="s">
        <v>81</v>
      </c>
    </row>
    <row r="22" spans="2:3" s="65" customFormat="1" ht="25.5" x14ac:dyDescent="0.25">
      <c r="B22" s="33" t="s">
        <v>19</v>
      </c>
      <c r="C22" s="33" t="s">
        <v>82</v>
      </c>
    </row>
    <row r="23" spans="2:3" s="65" customFormat="1" ht="25.5" x14ac:dyDescent="0.25">
      <c r="B23" s="33" t="s">
        <v>41</v>
      </c>
      <c r="C23" s="33" t="s">
        <v>83</v>
      </c>
    </row>
    <row r="24" spans="2:3" s="65" customFormat="1" x14ac:dyDescent="0.25">
      <c r="B24" s="33" t="s">
        <v>20</v>
      </c>
      <c r="C24" s="33" t="s">
        <v>84</v>
      </c>
    </row>
    <row r="25" spans="2:3" s="65" customFormat="1" x14ac:dyDescent="0.25">
      <c r="B25" s="33" t="s">
        <v>21</v>
      </c>
      <c r="C25" s="33" t="s">
        <v>144</v>
      </c>
    </row>
    <row r="26" spans="2:3" s="65" customFormat="1" ht="25.5" x14ac:dyDescent="0.25">
      <c r="B26" s="33" t="s">
        <v>22</v>
      </c>
      <c r="C26" s="33" t="s">
        <v>85</v>
      </c>
    </row>
    <row r="27" spans="2:3" s="65" customFormat="1" x14ac:dyDescent="0.25">
      <c r="B27" s="33" t="s">
        <v>165</v>
      </c>
      <c r="C27" s="33" t="s">
        <v>166</v>
      </c>
    </row>
    <row r="28" spans="2:3" s="65" customFormat="1" ht="25.5" x14ac:dyDescent="0.25">
      <c r="B28" s="33" t="s">
        <v>86</v>
      </c>
      <c r="C28" s="33" t="s">
        <v>87</v>
      </c>
    </row>
    <row r="29" spans="2:3" s="65" customFormat="1" ht="63.75" x14ac:dyDescent="0.25">
      <c r="B29" s="33" t="s">
        <v>88</v>
      </c>
      <c r="C29" s="33" t="s">
        <v>145</v>
      </c>
    </row>
    <row r="30" spans="2:3" s="65" customFormat="1" ht="25.5" x14ac:dyDescent="0.25">
      <c r="B30" s="33" t="s">
        <v>24</v>
      </c>
      <c r="C30" s="33" t="s">
        <v>89</v>
      </c>
    </row>
    <row r="31" spans="2:3" s="65" customFormat="1" ht="25.5" x14ac:dyDescent="0.25">
      <c r="B31" s="33" t="s">
        <v>25</v>
      </c>
      <c r="C31" s="33" t="s">
        <v>90</v>
      </c>
    </row>
    <row r="32" spans="2:3" s="65" customFormat="1" ht="38.25" x14ac:dyDescent="0.25">
      <c r="B32" s="33" t="s">
        <v>26</v>
      </c>
      <c r="C32" s="33" t="s">
        <v>91</v>
      </c>
    </row>
    <row r="33" spans="2:3" s="65" customFormat="1" x14ac:dyDescent="0.25">
      <c r="B33" s="33" t="s">
        <v>63</v>
      </c>
      <c r="C33" s="33" t="s">
        <v>92</v>
      </c>
    </row>
    <row r="34" spans="2:3" s="65" customFormat="1" x14ac:dyDescent="0.25">
      <c r="B34" s="33" t="s">
        <v>93</v>
      </c>
      <c r="C34" s="33" t="s">
        <v>94</v>
      </c>
    </row>
    <row r="35" spans="2:3" s="65" customFormat="1" ht="51" x14ac:dyDescent="0.25">
      <c r="B35" s="33" t="s">
        <v>28</v>
      </c>
      <c r="C35" s="33" t="s">
        <v>95</v>
      </c>
    </row>
    <row r="36" spans="2:3" s="65" customFormat="1" x14ac:dyDescent="0.25">
      <c r="B36" s="33" t="s">
        <v>29</v>
      </c>
      <c r="C36" s="33" t="s">
        <v>96</v>
      </c>
    </row>
    <row r="37" spans="2:3" s="65" customFormat="1" x14ac:dyDescent="0.25">
      <c r="B37" s="33" t="s">
        <v>30</v>
      </c>
      <c r="C37" s="33" t="s">
        <v>97</v>
      </c>
    </row>
    <row r="38" spans="2:3" s="65" customFormat="1" x14ac:dyDescent="0.25">
      <c r="B38" s="33" t="s">
        <v>31</v>
      </c>
      <c r="C38" s="33" t="s">
        <v>98</v>
      </c>
    </row>
    <row r="39" spans="2:3" s="65" customFormat="1" x14ac:dyDescent="0.25">
      <c r="B39" s="33" t="s">
        <v>32</v>
      </c>
      <c r="C39" s="33" t="s">
        <v>99</v>
      </c>
    </row>
    <row r="40" spans="2:3" s="65" customFormat="1" ht="25.5" x14ac:dyDescent="0.25">
      <c r="B40" s="33" t="s">
        <v>33</v>
      </c>
      <c r="C40" s="33" t="s">
        <v>100</v>
      </c>
    </row>
    <row r="41" spans="2:3" ht="25.5" x14ac:dyDescent="0.25">
      <c r="B41" s="33" t="s">
        <v>34</v>
      </c>
      <c r="C41" s="33" t="s">
        <v>101</v>
      </c>
    </row>
  </sheetData>
  <sheetProtection algorithmName="SHA-512" hashValue="xmw50OM0WCSHUAZqWoqk7lwbmHHiQ32oL6Iz60HlIRk3H/xUTE20SwSD159DcSosEEQ0Z8hClIJAUUdMBRumFw==" saltValue="+4X+e2Bm1cWB1Geurabt0Q==" spinCount="100000" sheet="1" objects="1" scenarios="1"/>
  <pageMargins left="1" right="1" top="1" bottom="1" header="0.5" footer="0.5"/>
  <pageSetup scale="91" fitToWidth="0" fitToHeight="0" orientation="portrait" r:id="rId1"/>
  <headerFooter>
    <oddHeader>&amp;L&amp;"Arial,Regular"City of Santa Barbara&amp;C&amp;"Arial,Regular"Waste Generation Calculator: Business Type Definitions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"/>
  <sheetViews>
    <sheetView showGridLines="0" showRowColHeaders="0" showRuler="0" zoomScaleNormal="100" workbookViewId="0">
      <selection activeCell="B15" sqref="B15"/>
    </sheetView>
  </sheetViews>
  <sheetFormatPr defaultRowHeight="15" x14ac:dyDescent="0.25"/>
  <cols>
    <col min="1" max="1" width="6.28515625" customWidth="1"/>
    <col min="2" max="2" width="16" customWidth="1"/>
    <col min="3" max="5" width="8.7109375" customWidth="1"/>
    <col min="6" max="6" width="11.7109375" customWidth="1"/>
    <col min="7" max="7" width="8.42578125" customWidth="1"/>
    <col min="8" max="8" width="14.28515625" customWidth="1"/>
    <col min="9" max="9" width="16.7109375" customWidth="1"/>
  </cols>
  <sheetData>
    <row r="1" spans="2:9" ht="27.6" customHeight="1" x14ac:dyDescent="0.25"/>
    <row r="2" spans="2:9" ht="38.25" x14ac:dyDescent="0.25">
      <c r="B2" s="20" t="s">
        <v>102</v>
      </c>
      <c r="C2" s="22" t="s">
        <v>103</v>
      </c>
      <c r="D2" s="22" t="s">
        <v>104</v>
      </c>
      <c r="E2" s="22" t="s">
        <v>105</v>
      </c>
      <c r="F2" s="22" t="s">
        <v>106</v>
      </c>
      <c r="G2" s="22" t="s">
        <v>107</v>
      </c>
      <c r="H2" s="22" t="s">
        <v>108</v>
      </c>
      <c r="I2" s="22" t="s">
        <v>109</v>
      </c>
    </row>
    <row r="3" spans="2:9" ht="33.6" customHeight="1" x14ac:dyDescent="0.25">
      <c r="B3" s="21" t="s">
        <v>110</v>
      </c>
      <c r="C3" s="23" t="s">
        <v>111</v>
      </c>
      <c r="D3" s="23"/>
      <c r="E3" s="23" t="s">
        <v>112</v>
      </c>
      <c r="F3" s="23"/>
      <c r="G3" s="23">
        <v>0.16</v>
      </c>
      <c r="H3" s="23" t="s">
        <v>43</v>
      </c>
      <c r="I3" s="23"/>
    </row>
    <row r="4" spans="2:9" ht="33.6" customHeight="1" x14ac:dyDescent="0.25">
      <c r="B4" s="21" t="s">
        <v>113</v>
      </c>
      <c r="C4" s="23" t="s">
        <v>114</v>
      </c>
      <c r="D4" s="23" t="s">
        <v>115</v>
      </c>
      <c r="E4" s="23" t="s">
        <v>116</v>
      </c>
      <c r="F4" s="23"/>
      <c r="G4" s="23">
        <v>0.16</v>
      </c>
      <c r="H4" s="23" t="s">
        <v>44</v>
      </c>
      <c r="I4" s="23"/>
    </row>
    <row r="5" spans="2:9" ht="33.6" customHeight="1" x14ac:dyDescent="0.25">
      <c r="B5" s="119" t="s">
        <v>117</v>
      </c>
      <c r="C5" s="118" t="s">
        <v>112</v>
      </c>
      <c r="D5" s="118" t="s">
        <v>118</v>
      </c>
      <c r="E5" s="118" t="s">
        <v>119</v>
      </c>
      <c r="F5" s="118"/>
      <c r="G5" s="118">
        <v>0.32</v>
      </c>
      <c r="H5" s="23" t="s">
        <v>120</v>
      </c>
      <c r="I5" s="118"/>
    </row>
    <row r="6" spans="2:9" ht="33.6" customHeight="1" x14ac:dyDescent="0.25">
      <c r="B6" s="119"/>
      <c r="C6" s="118"/>
      <c r="D6" s="118"/>
      <c r="E6" s="118"/>
      <c r="F6" s="118"/>
      <c r="G6" s="118"/>
      <c r="H6" s="23" t="s">
        <v>121</v>
      </c>
      <c r="I6" s="118"/>
    </row>
    <row r="7" spans="2:9" ht="33.6" customHeight="1" x14ac:dyDescent="0.25">
      <c r="B7" s="119" t="s">
        <v>45</v>
      </c>
      <c r="C7" s="118" t="s">
        <v>118</v>
      </c>
      <c r="D7" s="118" t="s">
        <v>122</v>
      </c>
      <c r="E7" s="118" t="s">
        <v>123</v>
      </c>
      <c r="F7" s="118"/>
      <c r="G7" s="118">
        <v>0.47</v>
      </c>
      <c r="H7" s="23" t="s">
        <v>124</v>
      </c>
      <c r="I7" s="118" t="s">
        <v>126</v>
      </c>
    </row>
    <row r="8" spans="2:9" ht="33.6" customHeight="1" x14ac:dyDescent="0.25">
      <c r="B8" s="119"/>
      <c r="C8" s="118"/>
      <c r="D8" s="118"/>
      <c r="E8" s="118"/>
      <c r="F8" s="118"/>
      <c r="G8" s="118"/>
      <c r="H8" s="23" t="s">
        <v>125</v>
      </c>
      <c r="I8" s="118"/>
    </row>
    <row r="9" spans="2:9" ht="33.6" customHeight="1" x14ac:dyDescent="0.25">
      <c r="B9" s="21" t="s">
        <v>146</v>
      </c>
      <c r="C9" s="23" t="s">
        <v>127</v>
      </c>
      <c r="D9" s="23" t="s">
        <v>122</v>
      </c>
      <c r="E9" s="23" t="s">
        <v>123</v>
      </c>
      <c r="F9" s="23" t="s">
        <v>128</v>
      </c>
      <c r="G9" s="23">
        <v>1.5</v>
      </c>
      <c r="H9" s="23" t="s">
        <v>129</v>
      </c>
      <c r="I9" s="23"/>
    </row>
    <row r="10" spans="2:9" ht="33.6" customHeight="1" x14ac:dyDescent="0.25">
      <c r="B10" s="21" t="s">
        <v>147</v>
      </c>
      <c r="C10" s="23" t="s">
        <v>127</v>
      </c>
      <c r="D10" s="23" t="s">
        <v>116</v>
      </c>
      <c r="E10" s="23" t="s">
        <v>130</v>
      </c>
      <c r="F10" s="23" t="s">
        <v>131</v>
      </c>
      <c r="G10" s="23">
        <v>2</v>
      </c>
      <c r="H10" s="23" t="s">
        <v>132</v>
      </c>
      <c r="I10" s="23"/>
    </row>
    <row r="11" spans="2:9" ht="33.6" customHeight="1" x14ac:dyDescent="0.25">
      <c r="B11" s="21" t="s">
        <v>148</v>
      </c>
      <c r="C11" s="23" t="s">
        <v>127</v>
      </c>
      <c r="D11" s="23" t="s">
        <v>133</v>
      </c>
      <c r="E11" s="23" t="s">
        <v>134</v>
      </c>
      <c r="F11" s="23" t="s">
        <v>135</v>
      </c>
      <c r="G11" s="23">
        <v>3</v>
      </c>
      <c r="H11" s="23" t="s">
        <v>136</v>
      </c>
      <c r="I11" s="23" t="s">
        <v>126</v>
      </c>
    </row>
    <row r="12" spans="2:9" ht="33.6" customHeight="1" x14ac:dyDescent="0.25">
      <c r="B12" s="21" t="s">
        <v>149</v>
      </c>
      <c r="C12" s="23" t="s">
        <v>127</v>
      </c>
      <c r="D12" s="23" t="s">
        <v>137</v>
      </c>
      <c r="E12" s="23" t="s">
        <v>138</v>
      </c>
      <c r="F12" s="23" t="s">
        <v>139</v>
      </c>
      <c r="G12" s="23">
        <v>4</v>
      </c>
      <c r="H12" s="23" t="s">
        <v>140</v>
      </c>
      <c r="I12" s="23" t="s">
        <v>126</v>
      </c>
    </row>
  </sheetData>
  <sheetProtection algorithmName="SHA-512" hashValue="gb+8OWJtI7phoAcLuMqukenBOFEnGJygleQD59qbSCzQJCIBdkqQc4QSc52ILL1uuSZzrsyYCBjxSgjD+x+ppA==" saltValue="y6CK1t7i4xW+VPrFlWFdgQ==" spinCount="100000" sheet="1" objects="1" scenarios="1"/>
  <mergeCells count="14">
    <mergeCell ref="I5:I6"/>
    <mergeCell ref="B7:B8"/>
    <mergeCell ref="C7:C8"/>
    <mergeCell ref="D7:D8"/>
    <mergeCell ref="E7:E8"/>
    <mergeCell ref="F7:F8"/>
    <mergeCell ref="G7:G8"/>
    <mergeCell ref="I7:I8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scale="96" fitToHeight="0" orientation="portrait" r:id="rId1"/>
  <headerFooter>
    <oddHeader>&amp;L&amp;"Arial,Regular"City of Santa Barbara&amp;C&amp;"Arial,Regular"Waste Generation Calculator: Container Dimensions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H56"/>
  <sheetViews>
    <sheetView workbookViewId="0">
      <selection activeCell="K6" sqref="K6"/>
    </sheetView>
  </sheetViews>
  <sheetFormatPr defaultRowHeight="15" x14ac:dyDescent="0.25"/>
  <cols>
    <col min="1" max="1" width="8.85546875" customWidth="1"/>
    <col min="2" max="2" width="28.42578125" customWidth="1"/>
    <col min="3" max="3" width="27" bestFit="1" customWidth="1"/>
    <col min="4" max="4" width="14.140625" style="14" customWidth="1"/>
    <col min="6" max="6" width="18" customWidth="1"/>
  </cols>
  <sheetData>
    <row r="1" spans="2:6" x14ac:dyDescent="0.25">
      <c r="B1" s="3" t="s">
        <v>59</v>
      </c>
    </row>
    <row r="2" spans="2:6" ht="15.75" thickBot="1" x14ac:dyDescent="0.3">
      <c r="B2" s="3" t="s">
        <v>58</v>
      </c>
      <c r="D2" s="15"/>
      <c r="F2" s="3" t="s">
        <v>57</v>
      </c>
    </row>
    <row r="3" spans="2:6" ht="16.149999999999999" customHeight="1" x14ac:dyDescent="0.25">
      <c r="B3" s="120" t="s">
        <v>44</v>
      </c>
      <c r="C3" s="120">
        <v>0.158</v>
      </c>
      <c r="D3" s="16"/>
      <c r="F3" s="4" t="s">
        <v>43</v>
      </c>
    </row>
    <row r="4" spans="2:6" ht="16.149999999999999" customHeight="1" x14ac:dyDescent="0.25">
      <c r="B4" s="121" t="s">
        <v>43</v>
      </c>
      <c r="C4" s="121">
        <v>0.158</v>
      </c>
      <c r="D4" s="16"/>
      <c r="F4" s="5" t="s">
        <v>56</v>
      </c>
    </row>
    <row r="5" spans="2:6" ht="16.149999999999999" customHeight="1" x14ac:dyDescent="0.25">
      <c r="B5" s="121" t="s">
        <v>56</v>
      </c>
      <c r="C5" s="121">
        <v>0.316</v>
      </c>
      <c r="D5" s="16"/>
      <c r="F5" s="5" t="s">
        <v>46</v>
      </c>
    </row>
    <row r="6" spans="2:6" ht="16.149999999999999" customHeight="1" thickBot="1" x14ac:dyDescent="0.3">
      <c r="B6" s="121" t="s">
        <v>45</v>
      </c>
      <c r="C6" s="123">
        <v>0.47399999999999998</v>
      </c>
      <c r="D6" s="16"/>
      <c r="F6" s="6" t="s">
        <v>47</v>
      </c>
    </row>
    <row r="7" spans="2:6" ht="16.149999999999999" customHeight="1" x14ac:dyDescent="0.25">
      <c r="B7" s="121" t="s">
        <v>46</v>
      </c>
      <c r="C7" s="121">
        <v>1.5</v>
      </c>
      <c r="D7" s="16"/>
    </row>
    <row r="8" spans="2:6" ht="16.149999999999999" customHeight="1" x14ac:dyDescent="0.25">
      <c r="B8" s="121" t="s">
        <v>47</v>
      </c>
      <c r="C8" s="121">
        <v>2</v>
      </c>
      <c r="D8" s="16"/>
    </row>
    <row r="9" spans="2:6" ht="16.149999999999999" customHeight="1" x14ac:dyDescent="0.25">
      <c r="B9" s="121" t="s">
        <v>48</v>
      </c>
      <c r="C9" s="121">
        <v>3</v>
      </c>
      <c r="D9" s="16"/>
    </row>
    <row r="10" spans="2:6" ht="16.149999999999999" customHeight="1" x14ac:dyDescent="0.25">
      <c r="B10" s="121" t="s">
        <v>49</v>
      </c>
      <c r="C10" s="121">
        <v>4</v>
      </c>
      <c r="D10" s="16"/>
    </row>
    <row r="11" spans="2:6" ht="15.75" x14ac:dyDescent="0.25">
      <c r="B11" s="121" t="s">
        <v>167</v>
      </c>
      <c r="C11" s="123">
        <v>6</v>
      </c>
    </row>
    <row r="12" spans="2:6" ht="15.75" x14ac:dyDescent="0.25">
      <c r="B12" s="121" t="s">
        <v>168</v>
      </c>
      <c r="C12" s="123">
        <v>6.5</v>
      </c>
    </row>
    <row r="13" spans="2:6" ht="15.75" x14ac:dyDescent="0.25">
      <c r="B13" s="122" t="s">
        <v>169</v>
      </c>
      <c r="C13" s="124">
        <v>8</v>
      </c>
    </row>
    <row r="16" spans="2:6" x14ac:dyDescent="0.25">
      <c r="B16" s="3" t="s">
        <v>62</v>
      </c>
    </row>
    <row r="17" spans="2:8" ht="15.75" thickBot="1" x14ac:dyDescent="0.3">
      <c r="B17" s="3" t="s">
        <v>61</v>
      </c>
      <c r="C17" t="s">
        <v>0</v>
      </c>
      <c r="D17" s="14" t="s">
        <v>1</v>
      </c>
      <c r="E17" t="s">
        <v>35</v>
      </c>
      <c r="F17" t="s">
        <v>36</v>
      </c>
      <c r="G17" t="s">
        <v>39</v>
      </c>
      <c r="H17" t="s">
        <v>38</v>
      </c>
    </row>
    <row r="18" spans="2:8" x14ac:dyDescent="0.25">
      <c r="B18" s="30" t="s">
        <v>2</v>
      </c>
      <c r="C18" s="8">
        <v>1E-3</v>
      </c>
      <c r="D18" s="17" t="s">
        <v>60</v>
      </c>
      <c r="E18" s="8"/>
      <c r="F18" s="8"/>
      <c r="G18" s="8">
        <v>0.5</v>
      </c>
      <c r="H18" s="9">
        <v>0.5</v>
      </c>
    </row>
    <row r="19" spans="2:8" x14ac:dyDescent="0.25">
      <c r="B19" s="31" t="s">
        <v>3</v>
      </c>
      <c r="C19" s="7">
        <v>5.9999999999999995E-4</v>
      </c>
      <c r="D19" s="16" t="s">
        <v>60</v>
      </c>
      <c r="E19" s="7"/>
      <c r="F19" s="7"/>
      <c r="G19" s="7">
        <v>0.5</v>
      </c>
      <c r="H19" s="10">
        <v>0.5</v>
      </c>
    </row>
    <row r="20" spans="2:8" x14ac:dyDescent="0.25">
      <c r="B20" s="31" t="s">
        <v>4</v>
      </c>
      <c r="C20" s="7">
        <v>1.8E-3</v>
      </c>
      <c r="D20" s="16" t="s">
        <v>60</v>
      </c>
      <c r="E20" s="7"/>
      <c r="F20" s="7"/>
      <c r="G20" s="7">
        <v>0.5</v>
      </c>
      <c r="H20" s="10">
        <v>0.5</v>
      </c>
    </row>
    <row r="21" spans="2:8" x14ac:dyDescent="0.25">
      <c r="B21" s="31" t="s">
        <v>5</v>
      </c>
      <c r="C21" s="7">
        <v>5.9999999999999995E-4</v>
      </c>
      <c r="D21" s="16" t="s">
        <v>60</v>
      </c>
      <c r="E21" s="7"/>
      <c r="F21" s="7"/>
      <c r="G21" s="7">
        <v>0.5</v>
      </c>
      <c r="H21" s="10">
        <v>0.5</v>
      </c>
    </row>
    <row r="22" spans="2:8" x14ac:dyDescent="0.25">
      <c r="B22" s="31" t="s">
        <v>6</v>
      </c>
      <c r="C22" s="7">
        <v>1.6999999999999999E-3</v>
      </c>
      <c r="D22" s="16" t="s">
        <v>60</v>
      </c>
      <c r="E22" s="7"/>
      <c r="F22" s="7"/>
      <c r="G22" s="7">
        <v>0.5</v>
      </c>
      <c r="H22" s="10">
        <v>0.5</v>
      </c>
    </row>
    <row r="23" spans="2:8" x14ac:dyDescent="0.25">
      <c r="B23" s="31" t="s">
        <v>162</v>
      </c>
      <c r="C23" s="34">
        <v>1.1999999999999999E-3</v>
      </c>
      <c r="D23" s="16" t="s">
        <v>60</v>
      </c>
      <c r="E23" s="7">
        <v>0.1</v>
      </c>
      <c r="F23" s="7"/>
      <c r="G23" s="34">
        <v>0.5</v>
      </c>
      <c r="H23" s="10">
        <v>0.4</v>
      </c>
    </row>
    <row r="24" spans="2:8" x14ac:dyDescent="0.25">
      <c r="B24" s="31" t="s">
        <v>7</v>
      </c>
      <c r="C24" s="7">
        <v>7.5</v>
      </c>
      <c r="D24" s="16" t="s">
        <v>150</v>
      </c>
      <c r="E24" s="7"/>
      <c r="F24" s="7"/>
      <c r="G24" s="7">
        <v>0.5</v>
      </c>
      <c r="H24" s="10">
        <v>0.5</v>
      </c>
    </row>
    <row r="25" spans="2:8" x14ac:dyDescent="0.25">
      <c r="B25" s="31" t="s">
        <v>8</v>
      </c>
      <c r="C25" s="7">
        <v>2.3999999999999998E-3</v>
      </c>
      <c r="D25" s="16" t="s">
        <v>60</v>
      </c>
      <c r="E25" s="7">
        <v>0.2</v>
      </c>
      <c r="F25" s="7"/>
      <c r="G25" s="34">
        <v>0.6</v>
      </c>
      <c r="H25" s="10">
        <v>0.2</v>
      </c>
    </row>
    <row r="26" spans="2:8" x14ac:dyDescent="0.25">
      <c r="B26" s="31" t="s">
        <v>9</v>
      </c>
      <c r="C26" s="7">
        <v>7.6E-3</v>
      </c>
      <c r="D26" s="16" t="s">
        <v>60</v>
      </c>
      <c r="E26" s="7">
        <v>0.1</v>
      </c>
      <c r="F26" s="7"/>
      <c r="G26" s="7">
        <v>0.5</v>
      </c>
      <c r="H26" s="10">
        <v>0.4</v>
      </c>
    </row>
    <row r="27" spans="2:8" x14ac:dyDescent="0.25">
      <c r="B27" s="31" t="s">
        <v>10</v>
      </c>
      <c r="C27" s="7">
        <v>1.6999999999999999E-3</v>
      </c>
      <c r="D27" s="16" t="s">
        <v>60</v>
      </c>
      <c r="E27" s="7"/>
      <c r="F27" s="7">
        <v>0.2</v>
      </c>
      <c r="G27" s="7">
        <v>0.3</v>
      </c>
      <c r="H27" s="10">
        <v>0.5</v>
      </c>
    </row>
    <row r="28" spans="2:8" x14ac:dyDescent="0.25">
      <c r="B28" s="31" t="s">
        <v>40</v>
      </c>
      <c r="C28" s="7">
        <v>2.8999999999999998E-3</v>
      </c>
      <c r="D28" s="16" t="s">
        <v>60</v>
      </c>
      <c r="E28" s="7"/>
      <c r="F28" s="7"/>
      <c r="G28" s="7">
        <v>0.5</v>
      </c>
      <c r="H28" s="10">
        <v>0.5</v>
      </c>
    </row>
    <row r="29" spans="2:8" x14ac:dyDescent="0.25">
      <c r="B29" s="31" t="s">
        <v>11</v>
      </c>
      <c r="C29" s="7">
        <v>8.1600000000000006E-2</v>
      </c>
      <c r="D29" s="16" t="s">
        <v>152</v>
      </c>
      <c r="E29" s="7">
        <v>0.3</v>
      </c>
      <c r="F29" s="7"/>
      <c r="G29" s="7">
        <v>0.35</v>
      </c>
      <c r="H29" s="10">
        <v>0.35</v>
      </c>
    </row>
    <row r="30" spans="2:8" x14ac:dyDescent="0.25">
      <c r="B30" s="31" t="s">
        <v>12</v>
      </c>
      <c r="C30" s="7">
        <v>1E-3</v>
      </c>
      <c r="D30" s="16" t="s">
        <v>60</v>
      </c>
      <c r="E30" s="7"/>
      <c r="F30" s="7"/>
      <c r="G30" s="7">
        <v>0.5</v>
      </c>
      <c r="H30" s="10">
        <v>0.5</v>
      </c>
    </row>
    <row r="31" spans="2:8" x14ac:dyDescent="0.25">
      <c r="B31" s="31" t="s">
        <v>13</v>
      </c>
      <c r="C31" s="7">
        <v>4.0000000000000002E-4</v>
      </c>
      <c r="D31" s="16" t="s">
        <v>60</v>
      </c>
      <c r="E31" s="7"/>
      <c r="F31" s="7"/>
      <c r="G31" s="7">
        <v>0.65</v>
      </c>
      <c r="H31" s="10">
        <v>0.35</v>
      </c>
    </row>
    <row r="32" spans="2:8" x14ac:dyDescent="0.25">
      <c r="B32" s="31" t="s">
        <v>14</v>
      </c>
      <c r="C32" s="7">
        <v>7.7999999999999996E-3</v>
      </c>
      <c r="D32" s="16" t="s">
        <v>60</v>
      </c>
      <c r="E32" s="7">
        <v>0.15</v>
      </c>
      <c r="F32" s="7"/>
      <c r="G32" s="7">
        <v>0.45</v>
      </c>
      <c r="H32" s="10">
        <v>0.4</v>
      </c>
    </row>
    <row r="33" spans="2:8" x14ac:dyDescent="0.25">
      <c r="B33" s="31" t="s">
        <v>15</v>
      </c>
      <c r="C33" s="7">
        <v>4.3E-3</v>
      </c>
      <c r="D33" s="16" t="s">
        <v>60</v>
      </c>
      <c r="E33" s="7">
        <v>0.3</v>
      </c>
      <c r="F33" s="7"/>
      <c r="G33" s="7">
        <v>0.35</v>
      </c>
      <c r="H33" s="10">
        <v>0.35</v>
      </c>
    </row>
    <row r="34" spans="2:8" x14ac:dyDescent="0.25">
      <c r="B34" s="31" t="s">
        <v>16</v>
      </c>
      <c r="C34" s="7">
        <v>2.3E-3</v>
      </c>
      <c r="D34" s="16" t="s">
        <v>60</v>
      </c>
      <c r="E34" s="7">
        <v>0.2</v>
      </c>
      <c r="F34" s="7"/>
      <c r="G34" s="7">
        <v>0.3</v>
      </c>
      <c r="H34" s="10">
        <v>0.5</v>
      </c>
    </row>
    <row r="35" spans="2:8" x14ac:dyDescent="0.25">
      <c r="B35" s="31" t="s">
        <v>17</v>
      </c>
      <c r="C35" s="7">
        <v>5.9999999999999995E-4</v>
      </c>
      <c r="D35" s="16" t="s">
        <v>60</v>
      </c>
      <c r="E35" s="7"/>
      <c r="F35" s="7"/>
      <c r="G35" s="7">
        <v>0.6</v>
      </c>
      <c r="H35" s="10">
        <v>0.4</v>
      </c>
    </row>
    <row r="36" spans="2:8" x14ac:dyDescent="0.25">
      <c r="B36" s="31" t="s">
        <v>18</v>
      </c>
      <c r="C36" s="7">
        <v>0.24299999999999999</v>
      </c>
      <c r="D36" s="16" t="s">
        <v>153</v>
      </c>
      <c r="E36" s="7">
        <v>0.2</v>
      </c>
      <c r="F36" s="7"/>
      <c r="G36" s="7">
        <v>0.3</v>
      </c>
      <c r="H36" s="10">
        <v>0.5</v>
      </c>
    </row>
    <row r="37" spans="2:8" x14ac:dyDescent="0.25">
      <c r="B37" s="31" t="s">
        <v>19</v>
      </c>
      <c r="C37" s="7">
        <v>0.22309999999999999</v>
      </c>
      <c r="D37" s="16" t="s">
        <v>154</v>
      </c>
      <c r="E37" s="7"/>
      <c r="F37" s="7">
        <v>0.1</v>
      </c>
      <c r="G37" s="7">
        <v>0.4</v>
      </c>
      <c r="H37" s="10">
        <v>0.5</v>
      </c>
    </row>
    <row r="38" spans="2:8" x14ac:dyDescent="0.25">
      <c r="B38" s="31" t="s">
        <v>41</v>
      </c>
      <c r="C38" s="7">
        <v>8.6</v>
      </c>
      <c r="D38" s="16" t="s">
        <v>150</v>
      </c>
      <c r="E38" s="7"/>
      <c r="F38" s="7"/>
      <c r="G38" s="7">
        <v>0.5</v>
      </c>
      <c r="H38" s="10">
        <v>0.5</v>
      </c>
    </row>
    <row r="39" spans="2:8" x14ac:dyDescent="0.25">
      <c r="B39" s="31" t="s">
        <v>20</v>
      </c>
      <c r="C39" s="7">
        <v>3.4</v>
      </c>
      <c r="D39" s="16" t="s">
        <v>150</v>
      </c>
      <c r="E39" s="7"/>
      <c r="F39" s="7"/>
      <c r="G39" s="7">
        <v>0.5</v>
      </c>
      <c r="H39" s="10">
        <v>0.5</v>
      </c>
    </row>
    <row r="40" spans="2:8" x14ac:dyDescent="0.25">
      <c r="B40" s="31" t="s">
        <v>21</v>
      </c>
      <c r="C40" s="7">
        <v>2.5000000000000001E-3</v>
      </c>
      <c r="D40" s="16" t="s">
        <v>60</v>
      </c>
      <c r="E40" s="7"/>
      <c r="F40" s="7"/>
      <c r="G40" s="7">
        <v>0.5</v>
      </c>
      <c r="H40" s="10">
        <v>0.5</v>
      </c>
    </row>
    <row r="41" spans="2:8" x14ac:dyDescent="0.25">
      <c r="B41" s="31" t="s">
        <v>22</v>
      </c>
      <c r="C41" s="7">
        <v>8.0000000000000004E-4</v>
      </c>
      <c r="D41" s="16" t="s">
        <v>60</v>
      </c>
      <c r="E41" s="7"/>
      <c r="F41" s="7"/>
      <c r="G41" s="7">
        <v>0.6</v>
      </c>
      <c r="H41" s="10">
        <v>0.4</v>
      </c>
    </row>
    <row r="42" spans="2:8" x14ac:dyDescent="0.25">
      <c r="B42" s="31" t="s">
        <v>163</v>
      </c>
      <c r="C42" s="7">
        <v>0.30209999999999998</v>
      </c>
      <c r="D42" s="16" t="s">
        <v>151</v>
      </c>
      <c r="E42" s="7"/>
      <c r="F42" s="7">
        <v>0.1</v>
      </c>
      <c r="G42" s="7">
        <v>0.5</v>
      </c>
      <c r="H42" s="10">
        <v>0.4</v>
      </c>
    </row>
    <row r="43" spans="2:8" x14ac:dyDescent="0.25">
      <c r="B43" s="31" t="s">
        <v>23</v>
      </c>
      <c r="C43" s="7">
        <v>0.31390000000000001</v>
      </c>
      <c r="D43" s="16" t="s">
        <v>153</v>
      </c>
      <c r="E43" s="7">
        <v>0.2</v>
      </c>
      <c r="F43" s="7"/>
      <c r="G43" s="7">
        <v>0.3</v>
      </c>
      <c r="H43" s="10">
        <v>0.5</v>
      </c>
    </row>
    <row r="44" spans="2:8" x14ac:dyDescent="0.25">
      <c r="B44" s="31" t="s">
        <v>42</v>
      </c>
      <c r="C44" s="7">
        <v>5.0000000000000001E-4</v>
      </c>
      <c r="D44" s="16" t="s">
        <v>60</v>
      </c>
      <c r="E44" s="7"/>
      <c r="F44" s="7"/>
      <c r="G44" s="7">
        <v>0.5</v>
      </c>
      <c r="H44" s="10">
        <v>0.5</v>
      </c>
    </row>
    <row r="45" spans="2:8" x14ac:dyDescent="0.25">
      <c r="B45" s="31" t="s">
        <v>24</v>
      </c>
      <c r="C45" s="7">
        <v>0.2331</v>
      </c>
      <c r="D45" s="16" t="s">
        <v>151</v>
      </c>
      <c r="E45" s="7">
        <v>0.1</v>
      </c>
      <c r="F45" s="7">
        <v>0.1</v>
      </c>
      <c r="G45" s="7">
        <v>0.3</v>
      </c>
      <c r="H45" s="10">
        <v>0.5</v>
      </c>
    </row>
    <row r="46" spans="2:8" x14ac:dyDescent="0.25">
      <c r="B46" s="31" t="s">
        <v>25</v>
      </c>
      <c r="C46" s="7">
        <v>3.5999999999999999E-3</v>
      </c>
      <c r="D46" s="16" t="s">
        <v>60</v>
      </c>
      <c r="E46" s="7">
        <v>0.2</v>
      </c>
      <c r="F46" s="7"/>
      <c r="G46" s="7">
        <v>0.4</v>
      </c>
      <c r="H46" s="10">
        <v>0.4</v>
      </c>
    </row>
    <row r="47" spans="2:8" x14ac:dyDescent="0.25">
      <c r="B47" s="31" t="s">
        <v>26</v>
      </c>
      <c r="C47" s="7">
        <v>1.1999999999999999E-3</v>
      </c>
      <c r="D47" s="16" t="s">
        <v>60</v>
      </c>
      <c r="E47" s="7"/>
      <c r="F47" s="7"/>
      <c r="G47" s="7">
        <v>0.5</v>
      </c>
      <c r="H47" s="10">
        <v>0.5</v>
      </c>
    </row>
    <row r="48" spans="2:8" x14ac:dyDescent="0.25">
      <c r="B48" s="31" t="s">
        <v>63</v>
      </c>
      <c r="C48" s="7">
        <v>4.1000000000000002E-2</v>
      </c>
      <c r="D48" s="16" t="s">
        <v>55</v>
      </c>
      <c r="E48" s="7">
        <v>0.25</v>
      </c>
      <c r="F48" s="7">
        <v>0.15</v>
      </c>
      <c r="G48" s="7">
        <v>0.25</v>
      </c>
      <c r="H48" s="10">
        <v>0.35</v>
      </c>
    </row>
    <row r="49" spans="2:8" x14ac:dyDescent="0.25">
      <c r="B49" s="31" t="s">
        <v>27</v>
      </c>
      <c r="C49" s="7">
        <v>6.1</v>
      </c>
      <c r="D49" s="16" t="s">
        <v>150</v>
      </c>
      <c r="E49" s="7"/>
      <c r="F49" s="7"/>
      <c r="G49" s="7">
        <v>0.5</v>
      </c>
      <c r="H49" s="10">
        <v>0.5</v>
      </c>
    </row>
    <row r="50" spans="2:8" x14ac:dyDescent="0.25">
      <c r="B50" s="31" t="s">
        <v>28</v>
      </c>
      <c r="C50" s="7">
        <v>1E-3</v>
      </c>
      <c r="D50" s="16" t="s">
        <v>60</v>
      </c>
      <c r="E50" s="7"/>
      <c r="F50" s="7"/>
      <c r="G50" s="7">
        <v>0.5</v>
      </c>
      <c r="H50" s="10">
        <v>0.5</v>
      </c>
    </row>
    <row r="51" spans="2:8" x14ac:dyDescent="0.25">
      <c r="B51" s="31" t="s">
        <v>29</v>
      </c>
      <c r="C51" s="7">
        <v>4.4000000000000004</v>
      </c>
      <c r="D51" s="16" t="s">
        <v>150</v>
      </c>
      <c r="E51" s="7"/>
      <c r="F51" s="7"/>
      <c r="G51" s="7">
        <v>0.5</v>
      </c>
      <c r="H51" s="10">
        <v>0.5</v>
      </c>
    </row>
    <row r="52" spans="2:8" x14ac:dyDescent="0.25">
      <c r="B52" s="31" t="s">
        <v>30</v>
      </c>
      <c r="C52" s="7">
        <v>22.1</v>
      </c>
      <c r="D52" s="16" t="s">
        <v>150</v>
      </c>
      <c r="E52" s="7"/>
      <c r="F52" s="7"/>
      <c r="G52" s="7">
        <v>0.5</v>
      </c>
      <c r="H52" s="10">
        <v>0.5</v>
      </c>
    </row>
    <row r="53" spans="2:8" x14ac:dyDescent="0.25">
      <c r="B53" s="31" t="s">
        <v>31</v>
      </c>
      <c r="C53" s="7">
        <v>1E-3</v>
      </c>
      <c r="D53" s="16" t="s">
        <v>60</v>
      </c>
      <c r="E53" s="7"/>
      <c r="F53" s="7"/>
      <c r="G53" s="7">
        <v>0.5</v>
      </c>
      <c r="H53" s="10">
        <v>0.5</v>
      </c>
    </row>
    <row r="54" spans="2:8" x14ac:dyDescent="0.25">
      <c r="B54" s="31" t="s">
        <v>32</v>
      </c>
      <c r="C54" s="7">
        <v>3.4</v>
      </c>
      <c r="D54" s="16" t="s">
        <v>150</v>
      </c>
      <c r="E54" s="7"/>
      <c r="F54" s="7"/>
      <c r="G54" s="7">
        <v>0.5</v>
      </c>
      <c r="H54" s="10">
        <v>0.5</v>
      </c>
    </row>
    <row r="55" spans="2:8" x14ac:dyDescent="0.25">
      <c r="B55" s="31" t="s">
        <v>33</v>
      </c>
      <c r="C55" s="7">
        <v>6.9999999999999999E-4</v>
      </c>
      <c r="D55" s="16" t="s">
        <v>60</v>
      </c>
      <c r="E55" s="7"/>
      <c r="F55" s="7"/>
      <c r="G55" s="7">
        <v>0.5</v>
      </c>
      <c r="H55" s="10">
        <v>0.5</v>
      </c>
    </row>
    <row r="56" spans="2:8" ht="15.75" thickBot="1" x14ac:dyDescent="0.3">
      <c r="B56" s="32" t="s">
        <v>34</v>
      </c>
      <c r="C56" s="11">
        <v>5.9999999999999995E-4</v>
      </c>
      <c r="D56" s="18" t="s">
        <v>60</v>
      </c>
      <c r="E56" s="11"/>
      <c r="F56" s="11"/>
      <c r="G56" s="11">
        <v>0.5</v>
      </c>
      <c r="H56" s="12">
        <v>0.5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Calculator</RoutingRuleDescription>
    <_dlc_DocId xmlns="0e20a9e2-7a85-42eb-8623-1cc3c1a8d002">SWQUZ7JFHYPA-4-36</_dlc_DocId>
    <_dlc_DocIdUrl xmlns="0e20a9e2-7a85-42eb-8623-1cc3c1a8d002">
      <Url>http://mysite/personal/kgumtow/enclosure_guide/_layouts/DocIdRedir.aspx?ID=SWQUZ7JFHYPA-4-36</Url>
      <Description>SWQUZ7JFHYPA-4-36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AA79C9AD5F94AA0E4AB033C3E5039" ma:contentTypeVersion="1" ma:contentTypeDescription="Create a new document." ma:contentTypeScope="" ma:versionID="729041ca614a7b6677a47c1420b0bee1">
  <xsd:schema xmlns:xsd="http://www.w3.org/2001/XMLSchema" xmlns:xs="http://www.w3.org/2001/XMLSchema" xmlns:p="http://schemas.microsoft.com/office/2006/metadata/properties" xmlns:ns1="http://schemas.microsoft.com/sharepoint/v3" xmlns:ns2="0e20a9e2-7a85-42eb-8623-1cc3c1a8d002" targetNamespace="http://schemas.microsoft.com/office/2006/metadata/properties" ma:root="true" ma:fieldsID="71c15484f0b7a50261aaf000050f64b6" ns1:_="" ns2:_="">
    <xsd:import namespace="http://schemas.microsoft.com/sharepoint/v3"/>
    <xsd:import namespace="0e20a9e2-7a85-42eb-8623-1cc3c1a8d00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RoutingRuleDescrip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ma:displayName="Description" ma:description="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0a9e2-7a85-42eb-8623-1cc3c1a8d0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5A271-035D-46E7-B62A-D8794AC222A6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e20a9e2-7a85-42eb-8623-1cc3c1a8d002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C8886D-34D9-4D7B-9363-8D1130F87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e20a9e2-7a85-42eb-8623-1cc3c1a8d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370699-1F33-4625-84F1-B2802CD4F3A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2B99D30-E539-491A-B5C2-80E44FC06C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Waste Generation Calculator</vt:lpstr>
      <vt:lpstr>Business Type Definitions</vt:lpstr>
      <vt:lpstr>Container Dimensions</vt:lpstr>
      <vt:lpstr>Lookup Lists</vt:lpstr>
      <vt:lpstr>all_containers</vt:lpstr>
      <vt:lpstr>business_data</vt:lpstr>
      <vt:lpstr>business_type</vt:lpstr>
      <vt:lpstr>container</vt:lpstr>
      <vt:lpstr>container_volumes</vt:lpstr>
      <vt:lpstr>food_containers</vt:lpstr>
      <vt:lpstr>'Business Type Definitions'!Print_Area</vt:lpstr>
      <vt:lpstr>'Container Dimensions'!Print_Area</vt:lpstr>
      <vt:lpstr>'Waste Generation Calculator'!Print_Area</vt:lpstr>
      <vt:lpstr>'Business Type Definitions'!Print_Titles</vt:lpstr>
    </vt:vector>
  </TitlesOfParts>
  <Company>City of Santa Barbara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 Rowell</dc:creator>
  <cp:lastModifiedBy>Rowell, Dan</cp:lastModifiedBy>
  <cp:lastPrinted>2020-01-31T18:42:56Z</cp:lastPrinted>
  <dcterms:created xsi:type="dcterms:W3CDTF">2015-11-24T16:57:20Z</dcterms:created>
  <dcterms:modified xsi:type="dcterms:W3CDTF">2021-05-05T22:32:49Z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0x010100E41AA79C9AD5F94AA0E4AB033C3E5039</vt:lpwstr>
  </property>
  <property fmtid="{D5CDD505-2E9C-101B-9397-08002B2CF9AE}" pid="3" name="_dlc_DocIdItemGuid">
    <vt:lpwstr>dc45c19e-fabf-4ed5-a112-5cd9bdd0ce4e</vt:lpwstr>
  </property>
</Properties>
</file>